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base input sheet" sheetId="1" r:id="rId1"/>
    <sheet name="data processing sheet" sheetId="2" state="hidden" r:id="rId2"/>
    <sheet name="output FORM-A" sheetId="3" r:id="rId3"/>
    <sheet name="Output FORM-B" sheetId="4" r:id="rId4"/>
    <sheet name="Output FORM-C" sheetId="5" r:id="rId5"/>
    <sheet name="Output Arrear -JAN 16-DEC 16" sheetId="6" r:id="rId6"/>
  </sheets>
  <definedNames>
    <definedName name="_xlnm.Print_Area" localSheetId="5">'Output Arrear -JAN 16-DEC 16'!$A$1:$P$25</definedName>
    <definedName name="_xlnm.Print_Area" localSheetId="2">'output FORM-A'!$A$1:$G$36</definedName>
    <definedName name="_xlnm.Print_Area" localSheetId="3">'Output FORM-B'!$A$1:$G$33</definedName>
    <definedName name="_xlnm.Print_Area" localSheetId="4">'Output FORM-C'!$A$1:$G$27</definedName>
  </definedNames>
  <calcPr fullCalcOnLoad="1"/>
</workbook>
</file>

<file path=xl/sharedStrings.xml><?xml version="1.0" encoding="utf-8"?>
<sst xmlns="http://schemas.openxmlformats.org/spreadsheetml/2006/main" count="170" uniqueCount="119">
  <si>
    <t>13a</t>
  </si>
  <si>
    <t>5200-20200</t>
  </si>
  <si>
    <t>9300-34800</t>
  </si>
  <si>
    <t>15600-39100</t>
  </si>
  <si>
    <t>37400-67000</t>
  </si>
  <si>
    <t>Level</t>
  </si>
  <si>
    <t>G.P</t>
  </si>
  <si>
    <t>P.B</t>
  </si>
  <si>
    <t>S-I(4440-7440)</t>
  </si>
  <si>
    <t>PB-I(5200-20200)</t>
  </si>
  <si>
    <t>PB-II(9300-34800)</t>
  </si>
  <si>
    <t>PB-III(15600-39100)</t>
  </si>
  <si>
    <t>PB-IV(37400-67000)</t>
  </si>
  <si>
    <t>level</t>
  </si>
  <si>
    <t>Total</t>
  </si>
  <si>
    <t>x 2.57</t>
  </si>
  <si>
    <t>new fixed pay</t>
  </si>
  <si>
    <t>PAY BAND ON 01.01.2016</t>
  </si>
  <si>
    <t>G.P ON 01.01.2016</t>
  </si>
  <si>
    <t>BASIC PAY ON 01.01.2016</t>
  </si>
  <si>
    <t>Pay on 01.07.2016</t>
  </si>
  <si>
    <t>Pay on 01.07.2017</t>
  </si>
  <si>
    <t>Name of the Govt. Servant</t>
  </si>
  <si>
    <t>:</t>
  </si>
  <si>
    <t>Pay in Pay Matrix on 01.07.2016</t>
  </si>
  <si>
    <t>Pay in Pay Matrix on 01.07.2017</t>
  </si>
  <si>
    <t xml:space="preserve">Designation </t>
  </si>
  <si>
    <t>FORM - B</t>
  </si>
  <si>
    <t>Statement of Fixation of Pay of Government Servant</t>
  </si>
  <si>
    <t>1.</t>
  </si>
  <si>
    <t>2.</t>
  </si>
  <si>
    <t>Date of Option</t>
  </si>
  <si>
    <t>Designation of the post</t>
  </si>
  <si>
    <t>(in which pay is to be fixed on date of option)</t>
  </si>
  <si>
    <t xml:space="preserve">Existing Pay Band &amp; Grade Pay </t>
  </si>
  <si>
    <t>Grade Pay-</t>
  </si>
  <si>
    <t>3.</t>
  </si>
  <si>
    <t>4.</t>
  </si>
  <si>
    <t>(as on 01.01.2016 or date of option)</t>
  </si>
  <si>
    <t xml:space="preserve">Existing Basic Pay </t>
  </si>
  <si>
    <t>5.</t>
  </si>
  <si>
    <t>6.</t>
  </si>
  <si>
    <t>Applicale Level in Pay Matrix</t>
  </si>
  <si>
    <t>(Level Corresponding to Existing Grade Pay)</t>
  </si>
  <si>
    <t>Pay after multiplication by a
factor of 2.57 
(rounded off to the nearest rupee)</t>
  </si>
  <si>
    <t>7.</t>
  </si>
  <si>
    <t>8.</t>
  </si>
  <si>
    <t>Revised Pay in Pay Matrix  (Either equal to or next higher   figure in Pay Matrix)</t>
  </si>
  <si>
    <t>9.</t>
  </si>
  <si>
    <t>Date</t>
  </si>
  <si>
    <t>10.</t>
  </si>
  <si>
    <t>Basic Pay</t>
  </si>
  <si>
    <t>01.01.2016</t>
  </si>
  <si>
    <t>11.</t>
  </si>
  <si>
    <t>Date of next increment</t>
  </si>
  <si>
    <t>01.07.2016</t>
  </si>
  <si>
    <t>Date of option</t>
  </si>
  <si>
    <t xml:space="preserve"> Head of the office</t>
  </si>
  <si>
    <t>Signature &amp; Designation of</t>
  </si>
  <si>
    <t>FORM - C</t>
  </si>
  <si>
    <t>UNDERTAKING</t>
  </si>
  <si>
    <t xml:space="preserve">         I hereby undertake that in the event of my pay having fixed</t>
  </si>
  <si>
    <t>payments due to me or otherwise.</t>
  </si>
  <si>
    <t xml:space="preserve">in a manner contrary to the provisions contained in these Rules, as </t>
  </si>
  <si>
    <t>detected subsequently, any exess payment so made shall be refunded</t>
  </si>
  <si>
    <t>by me to the Government either by adjustment against future</t>
  </si>
  <si>
    <t>Signature………………………………………..</t>
  </si>
  <si>
    <t>Name…………….</t>
  </si>
  <si>
    <t>SRI</t>
  </si>
  <si>
    <t>SMT.</t>
  </si>
  <si>
    <t>ABINASH KUMAR MISHRA</t>
  </si>
  <si>
    <t>Name of the Govt. Servant (Select tytle)</t>
  </si>
  <si>
    <t>Designation…………..</t>
  </si>
  <si>
    <t>Date :…………………..</t>
  </si>
  <si>
    <t>Place: ………………….</t>
  </si>
  <si>
    <t>FORM - A</t>
  </si>
  <si>
    <t>FORM OF OPTION</t>
  </si>
  <si>
    <t>[See rule 14(1)]</t>
  </si>
  <si>
    <t xml:space="preserve">      *2.   I …………………………………………… hereby elect</t>
  </si>
  <si>
    <t>* the date of my next increment/the date of my subsquent increment</t>
  </si>
  <si>
    <t>rasing my pay to Rs…………/I vacate or cease to draw</t>
  </si>
  <si>
    <t>pay in the existing pay structure/the date of my</t>
  </si>
  <si>
    <t>promotion/upgradation to the post of………………………….</t>
  </si>
  <si>
    <t>Existing Pay Band and Grade Pay</t>
  </si>
  <si>
    <t>Office in which employed…….</t>
  </si>
  <si>
    <t>* To be  scored out, if not applicable.</t>
  </si>
  <si>
    <t>Name of office</t>
  </si>
  <si>
    <t>Rural Development Special Division, Deoghar</t>
  </si>
  <si>
    <t>to continue on Pay Band and Grade Pay of my substantive/ officiating</t>
  </si>
  <si>
    <r>
      <t>the revised pay structure with effect from 1</t>
    </r>
    <r>
      <rPr>
        <vertAlign val="superscript"/>
        <sz val="15"/>
        <color indexed="8"/>
        <rFont val="Times New Roman"/>
        <family val="1"/>
      </rPr>
      <t>st</t>
    </r>
    <r>
      <rPr>
        <sz val="15"/>
        <color indexed="8"/>
        <rFont val="Times New Roman"/>
        <family val="1"/>
      </rPr>
      <t xml:space="preserve"> Januray, 2016.</t>
    </r>
  </si>
  <si>
    <t>post                        mentioned                   below                       until :</t>
  </si>
  <si>
    <t>4440-7440</t>
  </si>
  <si>
    <t>Ø0</t>
  </si>
  <si>
    <t>vof/k</t>
  </si>
  <si>
    <t>Hkqxrs; jde</t>
  </si>
  <si>
    <t>Hkqxrku fd;k x;k jde</t>
  </si>
  <si>
    <t>vUrj</t>
  </si>
  <si>
    <t>osru</t>
  </si>
  <si>
    <t>xzsM is</t>
  </si>
  <si>
    <t>eg¡xkbZ Hk0</t>
  </si>
  <si>
    <t>e0 Hkk0Hk0</t>
  </si>
  <si>
    <t>;ksx</t>
  </si>
  <si>
    <t>Total:-</t>
  </si>
  <si>
    <t>Abinash Mishra   9430369450</t>
  </si>
  <si>
    <t>Page-5</t>
  </si>
  <si>
    <t>50% Arrear Payable in F.Y 2017-2018:-</t>
  </si>
  <si>
    <t>50% Arrear Payable in F.Y 2018-2019:-</t>
  </si>
  <si>
    <t>…………………………………… Division……………………</t>
  </si>
  <si>
    <t>……….ACCOUNTS CLERK</t>
  </si>
  <si>
    <t>………………………</t>
  </si>
  <si>
    <t>[As per Resolution Memo No:- 11/07(Ve.Aa)-01/2016…217/F, dt- 18.01.2017 of Planning Cum Finance Department, Jharkhand, Ranchi]</t>
  </si>
  <si>
    <t>Dowanload from www.abinashjharkhand.weebly.com "Abinash Mishra   9430369450"</t>
  </si>
  <si>
    <t>Dowanloaded from www.abinashjharkhand.weebly.com "Abinash Mishra   9430369450"</t>
  </si>
  <si>
    <t>……………………….</t>
  </si>
  <si>
    <t>……………………………</t>
  </si>
  <si>
    <t>…………………………………… …………...……………………</t>
  </si>
  <si>
    <t>*1. I ...………………………,…………………….....hereby elect</t>
  </si>
  <si>
    <t>………………….….</t>
  </si>
  <si>
    <t>Arrear Statement of 7th Revised Pay of SRI ………………………,………………………. From- Jan 16 to Dec 16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</si>
</sst>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5"/>
      <color indexed="8"/>
      <name val="Times New Roman"/>
      <family val="1"/>
    </font>
    <font>
      <vertAlign val="superscript"/>
      <sz val="15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Kruti Dev 011"/>
      <family val="0"/>
    </font>
    <font>
      <sz val="12"/>
      <name val="Kruti Dev 011"/>
      <family val="0"/>
    </font>
    <font>
      <sz val="10"/>
      <name val="Kruti Dev 011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Kruti Dev 011"/>
      <family val="0"/>
    </font>
    <font>
      <b/>
      <sz val="10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4" fontId="3" fillId="34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5" fillId="36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shrinkToFi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left" vertical="top"/>
    </xf>
    <xf numFmtId="15" fontId="0" fillId="0" borderId="0" xfId="0" applyNumberFormat="1" applyAlignment="1">
      <alignment/>
    </xf>
    <xf numFmtId="14" fontId="0" fillId="35" borderId="0" xfId="0" applyNumberFormat="1" applyFill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justify" wrapText="1"/>
    </xf>
    <xf numFmtId="0" fontId="14" fillId="0" borderId="0" xfId="0" applyFont="1" applyAlignment="1">
      <alignment vertical="justify" wrapText="1"/>
    </xf>
    <xf numFmtId="0" fontId="14" fillId="0" borderId="0" xfId="0" applyFont="1" applyAlignment="1">
      <alignment vertical="top" wrapText="1"/>
    </xf>
    <xf numFmtId="0" fontId="17" fillId="35" borderId="0" xfId="0" applyFont="1" applyFill="1" applyAlignment="1">
      <alignment/>
    </xf>
    <xf numFmtId="14" fontId="0" fillId="35" borderId="0" xfId="0" applyNumberFormat="1" applyFill="1" applyAlignment="1">
      <alignment wrapText="1"/>
    </xf>
    <xf numFmtId="0" fontId="0" fillId="33" borderId="0" xfId="0" applyFill="1" applyAlignment="1">
      <alignment vertical="top"/>
    </xf>
    <xf numFmtId="0" fontId="19" fillId="0" borderId="0" xfId="0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" fontId="22" fillId="0" borderId="10" xfId="0" applyNumberFormat="1" applyFont="1" applyBorder="1" applyAlignment="1">
      <alignment vertical="center"/>
    </xf>
    <xf numFmtId="17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justify" wrapText="1"/>
    </xf>
    <xf numFmtId="0" fontId="6" fillId="0" borderId="0" xfId="0" applyFont="1" applyAlignment="1">
      <alignment vertical="top" shrinkToFit="1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horizontal="left" vertical="top" shrinkToFit="1"/>
    </xf>
    <xf numFmtId="14" fontId="8" fillId="0" borderId="0" xfId="0" applyNumberFormat="1" applyFont="1" applyAlignment="1">
      <alignment horizontal="left" vertical="top" shrinkToFit="1"/>
    </xf>
    <xf numFmtId="0" fontId="12" fillId="0" borderId="0" xfId="0" applyFont="1" applyAlignment="1">
      <alignment horizontal="left" vertical="justify" wrapText="1"/>
    </xf>
    <xf numFmtId="1" fontId="11" fillId="0" borderId="10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314325</xdr:rowOff>
    </xdr:from>
    <xdr:to>
      <xdr:col>7</xdr:col>
      <xdr:colOff>0</xdr:colOff>
      <xdr:row>14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57150" y="1981200"/>
          <a:ext cx="538162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6</xdr:row>
      <xdr:rowOff>323850</xdr:rowOff>
    </xdr:from>
    <xdr:to>
      <xdr:col>5</xdr:col>
      <xdr:colOff>561975</xdr:colOff>
      <xdr:row>12</xdr:row>
      <xdr:rowOff>342900</xdr:rowOff>
    </xdr:to>
    <xdr:sp>
      <xdr:nvSpPr>
        <xdr:cNvPr id="2" name="Line 4"/>
        <xdr:cNvSpPr>
          <a:spLocks/>
        </xdr:cNvSpPr>
      </xdr:nvSpPr>
      <xdr:spPr>
        <a:xfrm flipV="1">
          <a:off x="66675" y="1990725"/>
          <a:ext cx="46863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5"/>
  <sheetViews>
    <sheetView tabSelected="1" zoomScalePageLayoutView="0" workbookViewId="0" topLeftCell="A8">
      <selection activeCell="C58" sqref="C58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7.57421875" style="0" customWidth="1"/>
    <col min="4" max="4" width="33.421875" style="0" customWidth="1"/>
  </cols>
  <sheetData>
    <row r="1" ht="15.75" hidden="1">
      <c r="B1" s="10" t="s">
        <v>91</v>
      </c>
    </row>
    <row r="2" spans="2:3" ht="15.75" hidden="1">
      <c r="B2" s="11" t="s">
        <v>1</v>
      </c>
      <c r="C2" s="11"/>
    </row>
    <row r="3" spans="2:3" ht="15.75" hidden="1">
      <c r="B3" s="11" t="s">
        <v>2</v>
      </c>
      <c r="C3" s="11"/>
    </row>
    <row r="4" spans="2:3" ht="15.75" hidden="1">
      <c r="B4" s="11" t="s">
        <v>3</v>
      </c>
      <c r="C4" s="11"/>
    </row>
    <row r="5" spans="2:3" ht="15.75" hidden="1">
      <c r="B5" s="11" t="s">
        <v>4</v>
      </c>
      <c r="C5" s="11"/>
    </row>
    <row r="6" spans="2:3" ht="15.75" hidden="1">
      <c r="B6" s="11"/>
      <c r="C6" s="11"/>
    </row>
    <row r="7" spans="2:3" ht="15.75" hidden="1">
      <c r="B7" s="11"/>
      <c r="C7" s="11"/>
    </row>
    <row r="8" spans="2:3" ht="15.75">
      <c r="B8" s="11"/>
      <c r="C8" s="11"/>
    </row>
    <row r="9" spans="2:4" ht="15" hidden="1">
      <c r="B9" s="12" t="s">
        <v>71</v>
      </c>
      <c r="C9" s="41" t="s">
        <v>68</v>
      </c>
      <c r="D9" s="13" t="s">
        <v>70</v>
      </c>
    </row>
    <row r="10" spans="2:4" ht="15" hidden="1">
      <c r="B10" s="12" t="s">
        <v>26</v>
      </c>
      <c r="C10" s="12"/>
      <c r="D10" s="13" t="s">
        <v>108</v>
      </c>
    </row>
    <row r="12" spans="2:4" ht="15">
      <c r="B12" s="12" t="s">
        <v>17</v>
      </c>
      <c r="C12" s="12"/>
      <c r="D12" s="13" t="s">
        <v>2</v>
      </c>
    </row>
    <row r="13" spans="2:4" ht="15">
      <c r="B13" s="12" t="s">
        <v>18</v>
      </c>
      <c r="C13" s="12"/>
      <c r="D13" s="13">
        <v>4200</v>
      </c>
    </row>
    <row r="14" spans="2:4" ht="15">
      <c r="B14" s="12" t="s">
        <v>19</v>
      </c>
      <c r="C14" s="12"/>
      <c r="D14" s="13">
        <v>15610</v>
      </c>
    </row>
    <row r="15" spans="2:4" ht="15">
      <c r="B15" s="14" t="s">
        <v>14</v>
      </c>
      <c r="C15" s="14"/>
      <c r="D15" s="14">
        <f>SUM(D13:D14)</f>
        <v>19810</v>
      </c>
    </row>
    <row r="16" ht="15" hidden="1"/>
    <row r="17" ht="15" hidden="1">
      <c r="B17">
        <v>1300</v>
      </c>
    </row>
    <row r="18" ht="15" hidden="1">
      <c r="B18">
        <v>1400</v>
      </c>
    </row>
    <row r="19" ht="15" hidden="1">
      <c r="B19">
        <v>1650</v>
      </c>
    </row>
    <row r="20" ht="15" hidden="1">
      <c r="B20">
        <v>1800</v>
      </c>
    </row>
    <row r="21" ht="15" hidden="1">
      <c r="B21">
        <v>1900</v>
      </c>
    </row>
    <row r="22" ht="15" hidden="1">
      <c r="B22">
        <v>2000</v>
      </c>
    </row>
    <row r="23" ht="15" hidden="1">
      <c r="B23">
        <v>2400</v>
      </c>
    </row>
    <row r="24" ht="15" hidden="1">
      <c r="B24">
        <v>2800</v>
      </c>
    </row>
    <row r="25" ht="15" hidden="1">
      <c r="B25">
        <v>4200</v>
      </c>
    </row>
    <row r="26" ht="15" hidden="1">
      <c r="B26">
        <v>4600</v>
      </c>
    </row>
    <row r="27" ht="15" hidden="1">
      <c r="B27">
        <v>4800</v>
      </c>
    </row>
    <row r="28" ht="15" hidden="1">
      <c r="B28">
        <v>5400</v>
      </c>
    </row>
    <row r="29" ht="15" hidden="1">
      <c r="B29">
        <v>6600</v>
      </c>
    </row>
    <row r="30" ht="15" hidden="1">
      <c r="B30">
        <v>7600</v>
      </c>
    </row>
    <row r="31" ht="15" hidden="1">
      <c r="B31">
        <v>8700</v>
      </c>
    </row>
    <row r="32" ht="15" hidden="1">
      <c r="B32">
        <v>8900</v>
      </c>
    </row>
    <row r="33" ht="15" hidden="1">
      <c r="B33">
        <v>10000</v>
      </c>
    </row>
    <row r="34" ht="15" hidden="1"/>
    <row r="35" ht="15" hidden="1"/>
    <row r="36" ht="15" hidden="1"/>
    <row r="37" ht="15" hidden="1"/>
    <row r="38" ht="15" hidden="1"/>
    <row r="39" spans="2:4" ht="15">
      <c r="B39" s="12" t="s">
        <v>56</v>
      </c>
      <c r="C39" s="12"/>
      <c r="D39" s="29">
        <v>42757</v>
      </c>
    </row>
    <row r="40" ht="15" hidden="1"/>
    <row r="41" ht="15" hidden="1"/>
    <row r="42" ht="15" hidden="1">
      <c r="C42" t="s">
        <v>68</v>
      </c>
    </row>
    <row r="43" ht="15" hidden="1">
      <c r="C43" t="s">
        <v>69</v>
      </c>
    </row>
    <row r="44" ht="15" hidden="1"/>
    <row r="45" spans="2:4" ht="30" hidden="1">
      <c r="B45" s="43" t="s">
        <v>86</v>
      </c>
      <c r="C45" s="12"/>
      <c r="D45" s="42" t="s">
        <v>87</v>
      </c>
    </row>
  </sheetData>
  <sheetProtection/>
  <dataValidations count="7">
    <dataValidation type="custom" allowBlank="1" showInputMessage="1" showErrorMessage="1" sqref="A56:C120">
      <formula1>"no"</formula1>
    </dataValidation>
    <dataValidation type="list" allowBlank="1" showInputMessage="1" showErrorMessage="1" sqref="D12">
      <formula1>$B$1:$B$5</formula1>
    </dataValidation>
    <dataValidation type="list" allowBlank="1" showInputMessage="1" showErrorMessage="1" sqref="C9">
      <formula1>$C$41:$C$43</formula1>
    </dataValidation>
    <dataValidation type="custom" allowBlank="1" showInputMessage="1" showErrorMessage="1" sqref="B1:B6">
      <formula1>"NO"</formula1>
    </dataValidation>
    <dataValidation type="list" allowBlank="1" showInputMessage="1" showErrorMessage="1" sqref="D13">
      <formula1>$B$16:$B$33</formula1>
    </dataValidation>
    <dataValidation type="custom" allowBlank="1" showInputMessage="1" showErrorMessage="1" promptTitle="ABINASH MISHRA`S 7TH PAY SHEET" prompt="ABINASH MISHRA`S 7TH PAY CALCULATOR &#10;COPY RIGHT RESERVED" sqref="D8:F10 A9:B45 A46:C55 E15:AN177 D15:D38 D40:D177">
      <formula1>"no"</formula1>
    </dataValidation>
    <dataValidation allowBlank="1" showInputMessage="1" showErrorMessage="1" promptTitle="ABINASH MISHRA`S 7TH PAY SHEET" prompt="ABINASH MISHRA`S 7TH PAY CALCULATOR &#10;COPY RIGHT RESERVED" sqref="D39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D208"/>
  <sheetViews>
    <sheetView zoomScalePageLayoutView="0" workbookViewId="0" topLeftCell="A191">
      <selection activeCell="DJ193" sqref="DJ193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7.57421875" style="0" customWidth="1"/>
    <col min="4" max="5" width="33.421875" style="0" hidden="1" customWidth="1"/>
    <col min="6" max="47" width="9.140625" style="0" hidden="1" customWidth="1"/>
    <col min="48" max="48" width="11.7109375" style="0" hidden="1" customWidth="1"/>
    <col min="49" max="49" width="9.140625" style="0" hidden="1" customWidth="1"/>
    <col min="50" max="50" width="10.8515625" style="0" hidden="1" customWidth="1"/>
    <col min="51" max="108" width="9.140625" style="0" hidden="1" customWidth="1"/>
  </cols>
  <sheetData>
    <row r="1" ht="15" hidden="1"/>
    <row r="2" spans="2:23" ht="15" hidden="1">
      <c r="B2" s="6" t="s">
        <v>7</v>
      </c>
      <c r="C2" s="6"/>
      <c r="D2" s="59" t="s">
        <v>1</v>
      </c>
      <c r="E2" s="59"/>
      <c r="F2" s="59"/>
      <c r="G2" s="59"/>
      <c r="H2" s="59"/>
      <c r="I2" s="59"/>
      <c r="J2" s="59" t="s">
        <v>2</v>
      </c>
      <c r="K2" s="59"/>
      <c r="L2" s="59"/>
      <c r="M2" s="59"/>
      <c r="N2" s="59" t="s">
        <v>3</v>
      </c>
      <c r="O2" s="59"/>
      <c r="P2" s="59"/>
      <c r="Q2" s="59" t="s">
        <v>4</v>
      </c>
      <c r="R2" s="59"/>
      <c r="S2" s="59"/>
      <c r="T2" s="2"/>
      <c r="U2" s="2"/>
      <c r="V2" s="2"/>
      <c r="W2" s="2"/>
    </row>
    <row r="3" spans="2:23" ht="15" hidden="1">
      <c r="B3" s="5" t="s">
        <v>6</v>
      </c>
      <c r="C3" s="5"/>
      <c r="D3" s="3">
        <v>1800</v>
      </c>
      <c r="E3" s="3"/>
      <c r="F3" s="3">
        <v>1900</v>
      </c>
      <c r="G3" s="3">
        <v>2000</v>
      </c>
      <c r="H3" s="3">
        <v>2400</v>
      </c>
      <c r="I3" s="3">
        <v>2800</v>
      </c>
      <c r="J3" s="3">
        <v>4200</v>
      </c>
      <c r="K3" s="3">
        <v>4600</v>
      </c>
      <c r="L3" s="3">
        <v>4800</v>
      </c>
      <c r="M3" s="3">
        <v>5400</v>
      </c>
      <c r="N3" s="3">
        <v>5400</v>
      </c>
      <c r="O3" s="3">
        <v>6600</v>
      </c>
      <c r="P3" s="3">
        <v>7600</v>
      </c>
      <c r="Q3" s="3">
        <v>8700</v>
      </c>
      <c r="R3" s="3">
        <v>8900</v>
      </c>
      <c r="S3" s="3">
        <v>10000</v>
      </c>
      <c r="T3" s="2"/>
      <c r="U3" s="2"/>
      <c r="V3" s="2"/>
      <c r="W3" s="2"/>
    </row>
    <row r="4" spans="2:23" ht="15" hidden="1">
      <c r="B4" s="4" t="s">
        <v>5</v>
      </c>
      <c r="C4" s="4"/>
      <c r="D4" s="3">
        <v>1</v>
      </c>
      <c r="E4" s="3"/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 t="s">
        <v>0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</row>
    <row r="5" spans="2:23" ht="15" hidden="1">
      <c r="B5" s="4">
        <v>1</v>
      </c>
      <c r="C5" s="4"/>
      <c r="D5" s="7">
        <v>18000</v>
      </c>
      <c r="E5" s="7"/>
      <c r="F5" s="7">
        <v>19900</v>
      </c>
      <c r="G5" s="7">
        <v>21700</v>
      </c>
      <c r="H5" s="7">
        <v>25500</v>
      </c>
      <c r="I5" s="7">
        <v>29200</v>
      </c>
      <c r="J5" s="7">
        <v>35400</v>
      </c>
      <c r="K5" s="7">
        <v>44900</v>
      </c>
      <c r="L5" s="7">
        <v>47600</v>
      </c>
      <c r="M5" s="7">
        <v>53100</v>
      </c>
      <c r="N5" s="7">
        <v>56100</v>
      </c>
      <c r="O5" s="7">
        <v>67700</v>
      </c>
      <c r="P5" s="7">
        <v>78800</v>
      </c>
      <c r="Q5" s="7">
        <v>118500</v>
      </c>
      <c r="R5" s="7">
        <v>131100</v>
      </c>
      <c r="S5" s="7">
        <v>144200</v>
      </c>
      <c r="T5" s="7">
        <v>182200</v>
      </c>
      <c r="U5" s="7">
        <v>205400</v>
      </c>
      <c r="V5" s="7">
        <v>225000</v>
      </c>
      <c r="W5" s="7">
        <v>250000</v>
      </c>
    </row>
    <row r="6" spans="2:23" ht="15" hidden="1">
      <c r="B6" s="6">
        <v>2</v>
      </c>
      <c r="C6" s="6"/>
      <c r="D6" s="8">
        <f aca="true" t="shared" si="0" ref="D6:D22">(D5+ROUND(D5*3%,-2))</f>
        <v>18500</v>
      </c>
      <c r="E6" s="8"/>
      <c r="F6" s="8">
        <f aca="true" t="shared" si="1" ref="F6:U21">(F5+ROUND(F5*3%,-2))</f>
        <v>20500</v>
      </c>
      <c r="G6" s="8">
        <f t="shared" si="1"/>
        <v>22400</v>
      </c>
      <c r="H6" s="8">
        <f t="shared" si="1"/>
        <v>26300</v>
      </c>
      <c r="I6" s="8">
        <f t="shared" si="1"/>
        <v>30100</v>
      </c>
      <c r="J6" s="8">
        <f t="shared" si="1"/>
        <v>36500</v>
      </c>
      <c r="K6" s="8">
        <f t="shared" si="1"/>
        <v>46200</v>
      </c>
      <c r="L6" s="8">
        <f t="shared" si="1"/>
        <v>49000</v>
      </c>
      <c r="M6" s="8">
        <f t="shared" si="1"/>
        <v>54700</v>
      </c>
      <c r="N6" s="8">
        <f t="shared" si="1"/>
        <v>57800</v>
      </c>
      <c r="O6" s="8">
        <f t="shared" si="1"/>
        <v>69700</v>
      </c>
      <c r="P6" s="8">
        <f t="shared" si="1"/>
        <v>81200</v>
      </c>
      <c r="Q6" s="8">
        <f t="shared" si="1"/>
        <v>122100</v>
      </c>
      <c r="R6" s="8">
        <f t="shared" si="1"/>
        <v>135000</v>
      </c>
      <c r="S6" s="8">
        <f t="shared" si="1"/>
        <v>148500</v>
      </c>
      <c r="T6" s="8">
        <f t="shared" si="1"/>
        <v>187700</v>
      </c>
      <c r="U6" s="8">
        <f t="shared" si="1"/>
        <v>211600</v>
      </c>
      <c r="V6" s="1"/>
      <c r="W6" s="1"/>
    </row>
    <row r="7" spans="2:23" ht="15" hidden="1">
      <c r="B7" s="5">
        <v>3</v>
      </c>
      <c r="C7" s="5"/>
      <c r="D7" s="9">
        <f t="shared" si="0"/>
        <v>19100</v>
      </c>
      <c r="E7" s="9"/>
      <c r="F7" s="9">
        <f t="shared" si="1"/>
        <v>21100</v>
      </c>
      <c r="G7" s="9">
        <f t="shared" si="1"/>
        <v>23100</v>
      </c>
      <c r="H7" s="9">
        <f t="shared" si="1"/>
        <v>27100</v>
      </c>
      <c r="I7" s="9">
        <f t="shared" si="1"/>
        <v>31000</v>
      </c>
      <c r="J7" s="9">
        <f t="shared" si="1"/>
        <v>37600</v>
      </c>
      <c r="K7" s="9">
        <f t="shared" si="1"/>
        <v>47600</v>
      </c>
      <c r="L7" s="9">
        <f t="shared" si="1"/>
        <v>50500</v>
      </c>
      <c r="M7" s="9">
        <f t="shared" si="1"/>
        <v>56300</v>
      </c>
      <c r="N7" s="9">
        <f t="shared" si="1"/>
        <v>59500</v>
      </c>
      <c r="O7" s="9">
        <f t="shared" si="1"/>
        <v>71800</v>
      </c>
      <c r="P7" s="9">
        <f t="shared" si="1"/>
        <v>83600</v>
      </c>
      <c r="Q7" s="9">
        <f t="shared" si="1"/>
        <v>125800</v>
      </c>
      <c r="R7" s="9">
        <f t="shared" si="1"/>
        <v>139100</v>
      </c>
      <c r="S7" s="9">
        <f t="shared" si="1"/>
        <v>153000</v>
      </c>
      <c r="T7" s="9">
        <f t="shared" si="1"/>
        <v>193300</v>
      </c>
      <c r="U7" s="9">
        <f t="shared" si="1"/>
        <v>217900</v>
      </c>
      <c r="V7" s="1"/>
      <c r="W7" s="1"/>
    </row>
    <row r="8" spans="2:23" ht="15" hidden="1">
      <c r="B8" s="4">
        <v>4</v>
      </c>
      <c r="C8" s="4"/>
      <c r="D8" s="7">
        <f t="shared" si="0"/>
        <v>19700</v>
      </c>
      <c r="E8" s="7"/>
      <c r="F8" s="7">
        <f t="shared" si="1"/>
        <v>21700</v>
      </c>
      <c r="G8" s="7">
        <f t="shared" si="1"/>
        <v>23800</v>
      </c>
      <c r="H8" s="7">
        <f t="shared" si="1"/>
        <v>27900</v>
      </c>
      <c r="I8" s="7">
        <f t="shared" si="1"/>
        <v>31900</v>
      </c>
      <c r="J8" s="7">
        <f t="shared" si="1"/>
        <v>38700</v>
      </c>
      <c r="K8" s="7">
        <f t="shared" si="1"/>
        <v>49000</v>
      </c>
      <c r="L8" s="7">
        <f t="shared" si="1"/>
        <v>52000</v>
      </c>
      <c r="M8" s="7">
        <f t="shared" si="1"/>
        <v>58000</v>
      </c>
      <c r="N8" s="7">
        <f t="shared" si="1"/>
        <v>61300</v>
      </c>
      <c r="O8" s="7">
        <f t="shared" si="1"/>
        <v>74000</v>
      </c>
      <c r="P8" s="7">
        <f t="shared" si="1"/>
        <v>86100</v>
      </c>
      <c r="Q8" s="7">
        <f t="shared" si="1"/>
        <v>129600</v>
      </c>
      <c r="R8" s="7">
        <f t="shared" si="1"/>
        <v>143300</v>
      </c>
      <c r="S8" s="7">
        <f t="shared" si="1"/>
        <v>157600</v>
      </c>
      <c r="T8" s="7">
        <f t="shared" si="1"/>
        <v>199100</v>
      </c>
      <c r="U8" s="7">
        <f t="shared" si="1"/>
        <v>224400</v>
      </c>
      <c r="V8" s="1"/>
      <c r="W8" s="1"/>
    </row>
    <row r="9" spans="2:23" ht="15" hidden="1">
      <c r="B9" s="6">
        <v>5</v>
      </c>
      <c r="C9" s="6"/>
      <c r="D9" s="8">
        <f t="shared" si="0"/>
        <v>20300</v>
      </c>
      <c r="E9" s="8"/>
      <c r="F9" s="8">
        <f t="shared" si="1"/>
        <v>22400</v>
      </c>
      <c r="G9" s="8">
        <f t="shared" si="1"/>
        <v>24500</v>
      </c>
      <c r="H9" s="8">
        <f t="shared" si="1"/>
        <v>28700</v>
      </c>
      <c r="I9" s="8">
        <f t="shared" si="1"/>
        <v>32900</v>
      </c>
      <c r="J9" s="8">
        <f t="shared" si="1"/>
        <v>39900</v>
      </c>
      <c r="K9" s="8">
        <f t="shared" si="1"/>
        <v>50500</v>
      </c>
      <c r="L9" s="8">
        <f t="shared" si="1"/>
        <v>53600</v>
      </c>
      <c r="M9" s="8">
        <f t="shared" si="1"/>
        <v>59700</v>
      </c>
      <c r="N9" s="8">
        <f t="shared" si="1"/>
        <v>63100</v>
      </c>
      <c r="O9" s="8">
        <f t="shared" si="1"/>
        <v>76200</v>
      </c>
      <c r="P9" s="8">
        <f t="shared" si="1"/>
        <v>88700</v>
      </c>
      <c r="Q9" s="8">
        <f t="shared" si="1"/>
        <v>133500</v>
      </c>
      <c r="R9" s="8">
        <f t="shared" si="1"/>
        <v>147600</v>
      </c>
      <c r="S9" s="8">
        <f t="shared" si="1"/>
        <v>162300</v>
      </c>
      <c r="T9" s="8">
        <f t="shared" si="1"/>
        <v>205100</v>
      </c>
      <c r="U9" s="1"/>
      <c r="V9" s="1"/>
      <c r="W9" s="1"/>
    </row>
    <row r="10" spans="2:23" ht="15" hidden="1">
      <c r="B10" s="5">
        <v>6</v>
      </c>
      <c r="C10" s="5"/>
      <c r="D10" s="9">
        <f t="shared" si="0"/>
        <v>20900</v>
      </c>
      <c r="E10" s="9"/>
      <c r="F10" s="9">
        <f t="shared" si="1"/>
        <v>23100</v>
      </c>
      <c r="G10" s="9">
        <f t="shared" si="1"/>
        <v>25200</v>
      </c>
      <c r="H10" s="9">
        <f t="shared" si="1"/>
        <v>29600</v>
      </c>
      <c r="I10" s="9">
        <f t="shared" si="1"/>
        <v>33900</v>
      </c>
      <c r="J10" s="9">
        <f t="shared" si="1"/>
        <v>41100</v>
      </c>
      <c r="K10" s="9">
        <f t="shared" si="1"/>
        <v>52000</v>
      </c>
      <c r="L10" s="9">
        <f t="shared" si="1"/>
        <v>55200</v>
      </c>
      <c r="M10" s="9">
        <f t="shared" si="1"/>
        <v>61500</v>
      </c>
      <c r="N10" s="9">
        <f t="shared" si="1"/>
        <v>65000</v>
      </c>
      <c r="O10" s="9">
        <f t="shared" si="1"/>
        <v>78500</v>
      </c>
      <c r="P10" s="9">
        <f t="shared" si="1"/>
        <v>91400</v>
      </c>
      <c r="Q10" s="9">
        <f t="shared" si="1"/>
        <v>137500</v>
      </c>
      <c r="R10" s="9">
        <f t="shared" si="1"/>
        <v>152000</v>
      </c>
      <c r="S10" s="9">
        <f t="shared" si="1"/>
        <v>167200</v>
      </c>
      <c r="T10" s="9">
        <f t="shared" si="1"/>
        <v>211300</v>
      </c>
      <c r="U10" s="1"/>
      <c r="V10" s="1"/>
      <c r="W10" s="1"/>
    </row>
    <row r="11" spans="2:23" ht="15" hidden="1">
      <c r="B11" s="4">
        <v>7</v>
      </c>
      <c r="C11" s="4"/>
      <c r="D11" s="7">
        <f t="shared" si="0"/>
        <v>21500</v>
      </c>
      <c r="E11" s="7"/>
      <c r="F11" s="7">
        <f t="shared" si="1"/>
        <v>23800</v>
      </c>
      <c r="G11" s="7">
        <f t="shared" si="1"/>
        <v>26000</v>
      </c>
      <c r="H11" s="7">
        <f t="shared" si="1"/>
        <v>30500</v>
      </c>
      <c r="I11" s="7">
        <f t="shared" si="1"/>
        <v>34900</v>
      </c>
      <c r="J11" s="7">
        <f t="shared" si="1"/>
        <v>42300</v>
      </c>
      <c r="K11" s="7">
        <f t="shared" si="1"/>
        <v>53600</v>
      </c>
      <c r="L11" s="7">
        <f t="shared" si="1"/>
        <v>56900</v>
      </c>
      <c r="M11" s="7">
        <f t="shared" si="1"/>
        <v>63300</v>
      </c>
      <c r="N11" s="7">
        <f t="shared" si="1"/>
        <v>67000</v>
      </c>
      <c r="O11" s="7">
        <f t="shared" si="1"/>
        <v>80900</v>
      </c>
      <c r="P11" s="7">
        <f t="shared" si="1"/>
        <v>94100</v>
      </c>
      <c r="Q11" s="7">
        <f t="shared" si="1"/>
        <v>141600</v>
      </c>
      <c r="R11" s="7">
        <f t="shared" si="1"/>
        <v>156600</v>
      </c>
      <c r="S11" s="7">
        <f t="shared" si="1"/>
        <v>172200</v>
      </c>
      <c r="T11" s="7">
        <f t="shared" si="1"/>
        <v>217600</v>
      </c>
      <c r="U11" s="1"/>
      <c r="V11" s="1"/>
      <c r="W11" s="1"/>
    </row>
    <row r="12" spans="2:23" ht="15" hidden="1">
      <c r="B12" s="6">
        <v>8</v>
      </c>
      <c r="C12" s="6"/>
      <c r="D12" s="8">
        <f t="shared" si="0"/>
        <v>22100</v>
      </c>
      <c r="E12" s="8"/>
      <c r="F12" s="8">
        <f t="shared" si="1"/>
        <v>24500</v>
      </c>
      <c r="G12" s="8">
        <f t="shared" si="1"/>
        <v>26800</v>
      </c>
      <c r="H12" s="8">
        <f t="shared" si="1"/>
        <v>31400</v>
      </c>
      <c r="I12" s="8">
        <f t="shared" si="1"/>
        <v>35900</v>
      </c>
      <c r="J12" s="8">
        <f t="shared" si="1"/>
        <v>43600</v>
      </c>
      <c r="K12" s="8">
        <f t="shared" si="1"/>
        <v>55200</v>
      </c>
      <c r="L12" s="8">
        <f t="shared" si="1"/>
        <v>58600</v>
      </c>
      <c r="M12" s="8">
        <f t="shared" si="1"/>
        <v>65200</v>
      </c>
      <c r="N12" s="8">
        <f t="shared" si="1"/>
        <v>69000</v>
      </c>
      <c r="O12" s="8">
        <f t="shared" si="1"/>
        <v>83300</v>
      </c>
      <c r="P12" s="8">
        <f t="shared" si="1"/>
        <v>96900</v>
      </c>
      <c r="Q12" s="8">
        <f t="shared" si="1"/>
        <v>145800</v>
      </c>
      <c r="R12" s="8">
        <f t="shared" si="1"/>
        <v>161300</v>
      </c>
      <c r="S12" s="8">
        <f t="shared" si="1"/>
        <v>177400</v>
      </c>
      <c r="T12" s="8">
        <f t="shared" si="1"/>
        <v>224100</v>
      </c>
      <c r="U12" s="1"/>
      <c r="V12" s="1"/>
      <c r="W12" s="1"/>
    </row>
    <row r="13" spans="2:23" ht="15" hidden="1">
      <c r="B13" s="5">
        <v>9</v>
      </c>
      <c r="C13" s="5"/>
      <c r="D13" s="9">
        <f t="shared" si="0"/>
        <v>22800</v>
      </c>
      <c r="E13" s="9"/>
      <c r="F13" s="9">
        <f t="shared" si="1"/>
        <v>25200</v>
      </c>
      <c r="G13" s="9">
        <f t="shared" si="1"/>
        <v>27600</v>
      </c>
      <c r="H13" s="9">
        <f t="shared" si="1"/>
        <v>32300</v>
      </c>
      <c r="I13" s="9">
        <f t="shared" si="1"/>
        <v>37000</v>
      </c>
      <c r="J13" s="9">
        <f t="shared" si="1"/>
        <v>44900</v>
      </c>
      <c r="K13" s="9">
        <f t="shared" si="1"/>
        <v>56900</v>
      </c>
      <c r="L13" s="9">
        <f t="shared" si="1"/>
        <v>60400</v>
      </c>
      <c r="M13" s="9">
        <f t="shared" si="1"/>
        <v>67200</v>
      </c>
      <c r="N13" s="9">
        <f t="shared" si="1"/>
        <v>71100</v>
      </c>
      <c r="O13" s="9">
        <f t="shared" si="1"/>
        <v>85800</v>
      </c>
      <c r="P13" s="9">
        <f t="shared" si="1"/>
        <v>99800</v>
      </c>
      <c r="Q13" s="9">
        <f t="shared" si="1"/>
        <v>150200</v>
      </c>
      <c r="R13" s="9">
        <f t="shared" si="1"/>
        <v>166100</v>
      </c>
      <c r="S13" s="9">
        <f t="shared" si="1"/>
        <v>182700</v>
      </c>
      <c r="T13" s="9"/>
      <c r="U13" s="1"/>
      <c r="V13" s="1"/>
      <c r="W13" s="1"/>
    </row>
    <row r="14" spans="2:23" ht="15" hidden="1">
      <c r="B14" s="4">
        <v>10</v>
      </c>
      <c r="C14" s="4"/>
      <c r="D14" s="7">
        <f t="shared" si="0"/>
        <v>23500</v>
      </c>
      <c r="E14" s="7"/>
      <c r="F14" s="7">
        <f t="shared" si="1"/>
        <v>26000</v>
      </c>
      <c r="G14" s="7">
        <f t="shared" si="1"/>
        <v>28400</v>
      </c>
      <c r="H14" s="7">
        <f t="shared" si="1"/>
        <v>33300</v>
      </c>
      <c r="I14" s="7">
        <f t="shared" si="1"/>
        <v>38100</v>
      </c>
      <c r="J14" s="7">
        <f t="shared" si="1"/>
        <v>46200</v>
      </c>
      <c r="K14" s="7">
        <f t="shared" si="1"/>
        <v>58600</v>
      </c>
      <c r="L14" s="7">
        <f t="shared" si="1"/>
        <v>62200</v>
      </c>
      <c r="M14" s="7">
        <f t="shared" si="1"/>
        <v>69200</v>
      </c>
      <c r="N14" s="7">
        <f t="shared" si="1"/>
        <v>73200</v>
      </c>
      <c r="O14" s="7">
        <f t="shared" si="1"/>
        <v>88400</v>
      </c>
      <c r="P14" s="7">
        <f t="shared" si="1"/>
        <v>102800</v>
      </c>
      <c r="Q14" s="7">
        <f t="shared" si="1"/>
        <v>154700</v>
      </c>
      <c r="R14" s="7">
        <f t="shared" si="1"/>
        <v>171100</v>
      </c>
      <c r="S14" s="7">
        <f t="shared" si="1"/>
        <v>188200</v>
      </c>
      <c r="T14" s="1"/>
      <c r="U14" s="1"/>
      <c r="V14" s="1"/>
      <c r="W14" s="1"/>
    </row>
    <row r="15" spans="2:23" ht="15" hidden="1">
      <c r="B15" s="6">
        <v>11</v>
      </c>
      <c r="C15" s="6"/>
      <c r="D15" s="8">
        <f t="shared" si="0"/>
        <v>24200</v>
      </c>
      <c r="E15" s="8"/>
      <c r="F15" s="8">
        <f t="shared" si="1"/>
        <v>26800</v>
      </c>
      <c r="G15" s="8">
        <f t="shared" si="1"/>
        <v>29300</v>
      </c>
      <c r="H15" s="8">
        <f t="shared" si="1"/>
        <v>34300</v>
      </c>
      <c r="I15" s="8">
        <f t="shared" si="1"/>
        <v>39200</v>
      </c>
      <c r="J15" s="8">
        <f t="shared" si="1"/>
        <v>47600</v>
      </c>
      <c r="K15" s="8">
        <f t="shared" si="1"/>
        <v>60400</v>
      </c>
      <c r="L15" s="8">
        <f t="shared" si="1"/>
        <v>64100</v>
      </c>
      <c r="M15" s="8">
        <f t="shared" si="1"/>
        <v>71300</v>
      </c>
      <c r="N15" s="8">
        <f t="shared" si="1"/>
        <v>75400</v>
      </c>
      <c r="O15" s="8">
        <f t="shared" si="1"/>
        <v>91100</v>
      </c>
      <c r="P15" s="8">
        <f t="shared" si="1"/>
        <v>105900</v>
      </c>
      <c r="Q15" s="8">
        <f t="shared" si="1"/>
        <v>159300</v>
      </c>
      <c r="R15" s="8">
        <f t="shared" si="1"/>
        <v>176200</v>
      </c>
      <c r="S15" s="8">
        <f t="shared" si="1"/>
        <v>193800</v>
      </c>
      <c r="T15" s="1"/>
      <c r="U15" s="1"/>
      <c r="V15" s="1"/>
      <c r="W15" s="1"/>
    </row>
    <row r="16" spans="2:23" ht="15" hidden="1">
      <c r="B16" s="5">
        <v>12</v>
      </c>
      <c r="C16" s="5"/>
      <c r="D16" s="9">
        <f t="shared" si="0"/>
        <v>24900</v>
      </c>
      <c r="E16" s="9"/>
      <c r="F16" s="9">
        <f t="shared" si="1"/>
        <v>27600</v>
      </c>
      <c r="G16" s="9">
        <f t="shared" si="1"/>
        <v>30200</v>
      </c>
      <c r="H16" s="9">
        <f t="shared" si="1"/>
        <v>35300</v>
      </c>
      <c r="I16" s="9">
        <f t="shared" si="1"/>
        <v>40400</v>
      </c>
      <c r="J16" s="9">
        <f t="shared" si="1"/>
        <v>49000</v>
      </c>
      <c r="K16" s="9">
        <f t="shared" si="1"/>
        <v>62200</v>
      </c>
      <c r="L16" s="9">
        <f t="shared" si="1"/>
        <v>66000</v>
      </c>
      <c r="M16" s="9">
        <f t="shared" si="1"/>
        <v>73400</v>
      </c>
      <c r="N16" s="9">
        <f t="shared" si="1"/>
        <v>77700</v>
      </c>
      <c r="O16" s="9">
        <f t="shared" si="1"/>
        <v>93800</v>
      </c>
      <c r="P16" s="9">
        <f t="shared" si="1"/>
        <v>109100</v>
      </c>
      <c r="Q16" s="9">
        <f t="shared" si="1"/>
        <v>164100</v>
      </c>
      <c r="R16" s="9">
        <f t="shared" si="1"/>
        <v>181500</v>
      </c>
      <c r="S16" s="9">
        <f t="shared" si="1"/>
        <v>199600</v>
      </c>
      <c r="T16" s="1"/>
      <c r="U16" s="1"/>
      <c r="V16" s="1"/>
      <c r="W16" s="1"/>
    </row>
    <row r="17" spans="2:23" ht="15" hidden="1">
      <c r="B17" s="4">
        <v>13</v>
      </c>
      <c r="C17" s="4"/>
      <c r="D17" s="7">
        <f t="shared" si="0"/>
        <v>25600</v>
      </c>
      <c r="E17" s="7"/>
      <c r="F17" s="7">
        <f t="shared" si="1"/>
        <v>28400</v>
      </c>
      <c r="G17" s="7">
        <f t="shared" si="1"/>
        <v>31100</v>
      </c>
      <c r="H17" s="7">
        <f t="shared" si="1"/>
        <v>36400</v>
      </c>
      <c r="I17" s="7">
        <f t="shared" si="1"/>
        <v>41600</v>
      </c>
      <c r="J17" s="7">
        <f t="shared" si="1"/>
        <v>50500</v>
      </c>
      <c r="K17" s="7">
        <f t="shared" si="1"/>
        <v>64100</v>
      </c>
      <c r="L17" s="7">
        <f t="shared" si="1"/>
        <v>68000</v>
      </c>
      <c r="M17" s="7">
        <f t="shared" si="1"/>
        <v>75600</v>
      </c>
      <c r="N17" s="7">
        <f t="shared" si="1"/>
        <v>80000</v>
      </c>
      <c r="O17" s="7">
        <f t="shared" si="1"/>
        <v>96600</v>
      </c>
      <c r="P17" s="7">
        <f t="shared" si="1"/>
        <v>112400</v>
      </c>
      <c r="Q17" s="7">
        <f t="shared" si="1"/>
        <v>169000</v>
      </c>
      <c r="R17" s="7">
        <f t="shared" si="1"/>
        <v>186900</v>
      </c>
      <c r="S17" s="7">
        <f t="shared" si="1"/>
        <v>205600</v>
      </c>
      <c r="T17" s="1"/>
      <c r="U17" s="1"/>
      <c r="V17" s="1"/>
      <c r="W17" s="1"/>
    </row>
    <row r="18" spans="2:23" ht="15" hidden="1">
      <c r="B18" s="6">
        <v>14</v>
      </c>
      <c r="C18" s="6"/>
      <c r="D18" s="8">
        <f t="shared" si="0"/>
        <v>26400</v>
      </c>
      <c r="E18" s="8"/>
      <c r="F18" s="8">
        <f t="shared" si="1"/>
        <v>29300</v>
      </c>
      <c r="G18" s="8">
        <f t="shared" si="1"/>
        <v>32000</v>
      </c>
      <c r="H18" s="8">
        <f t="shared" si="1"/>
        <v>37500</v>
      </c>
      <c r="I18" s="8">
        <f t="shared" si="1"/>
        <v>42800</v>
      </c>
      <c r="J18" s="8">
        <f t="shared" si="1"/>
        <v>52000</v>
      </c>
      <c r="K18" s="8">
        <f t="shared" si="1"/>
        <v>66000</v>
      </c>
      <c r="L18" s="8">
        <f t="shared" si="1"/>
        <v>70000</v>
      </c>
      <c r="M18" s="8">
        <f t="shared" si="1"/>
        <v>77900</v>
      </c>
      <c r="N18" s="8">
        <f t="shared" si="1"/>
        <v>82400</v>
      </c>
      <c r="O18" s="8">
        <f t="shared" si="1"/>
        <v>99500</v>
      </c>
      <c r="P18" s="8">
        <f t="shared" si="1"/>
        <v>115800</v>
      </c>
      <c r="Q18" s="8">
        <f t="shared" si="1"/>
        <v>174100</v>
      </c>
      <c r="R18" s="8">
        <f t="shared" si="1"/>
        <v>192500</v>
      </c>
      <c r="S18" s="8">
        <f t="shared" si="1"/>
        <v>211800</v>
      </c>
      <c r="T18" s="1"/>
      <c r="U18" s="1"/>
      <c r="V18" s="1"/>
      <c r="W18" s="1"/>
    </row>
    <row r="19" spans="2:23" ht="15" hidden="1">
      <c r="B19" s="5">
        <v>15</v>
      </c>
      <c r="C19" s="5"/>
      <c r="D19" s="9">
        <f t="shared" si="0"/>
        <v>27200</v>
      </c>
      <c r="E19" s="9"/>
      <c r="F19" s="9">
        <f t="shared" si="1"/>
        <v>30200</v>
      </c>
      <c r="G19" s="9">
        <f t="shared" si="1"/>
        <v>33000</v>
      </c>
      <c r="H19" s="9">
        <f t="shared" si="1"/>
        <v>38600</v>
      </c>
      <c r="I19" s="9">
        <f t="shared" si="1"/>
        <v>44100</v>
      </c>
      <c r="J19" s="9">
        <f t="shared" si="1"/>
        <v>53600</v>
      </c>
      <c r="K19" s="9">
        <f t="shared" si="1"/>
        <v>68000</v>
      </c>
      <c r="L19" s="9">
        <f t="shared" si="1"/>
        <v>72100</v>
      </c>
      <c r="M19" s="9">
        <f t="shared" si="1"/>
        <v>80200</v>
      </c>
      <c r="N19" s="9">
        <f t="shared" si="1"/>
        <v>84900</v>
      </c>
      <c r="O19" s="9">
        <f t="shared" si="1"/>
        <v>102500</v>
      </c>
      <c r="P19" s="9">
        <f t="shared" si="1"/>
        <v>119300</v>
      </c>
      <c r="Q19" s="9">
        <f t="shared" si="1"/>
        <v>179300</v>
      </c>
      <c r="R19" s="9">
        <f t="shared" si="1"/>
        <v>198300</v>
      </c>
      <c r="S19" s="9">
        <f t="shared" si="1"/>
        <v>218200</v>
      </c>
      <c r="T19" s="1"/>
      <c r="U19" s="1"/>
      <c r="V19" s="1"/>
      <c r="W19" s="1"/>
    </row>
    <row r="20" spans="2:23" ht="15" hidden="1">
      <c r="B20" s="4">
        <v>16</v>
      </c>
      <c r="C20" s="4"/>
      <c r="D20" s="7">
        <f t="shared" si="0"/>
        <v>28000</v>
      </c>
      <c r="E20" s="7"/>
      <c r="F20" s="7">
        <f t="shared" si="1"/>
        <v>31100</v>
      </c>
      <c r="G20" s="7">
        <f t="shared" si="1"/>
        <v>34000</v>
      </c>
      <c r="H20" s="7">
        <f t="shared" si="1"/>
        <v>39800</v>
      </c>
      <c r="I20" s="7">
        <f t="shared" si="1"/>
        <v>45400</v>
      </c>
      <c r="J20" s="7">
        <f t="shared" si="1"/>
        <v>55200</v>
      </c>
      <c r="K20" s="7">
        <f t="shared" si="1"/>
        <v>70000</v>
      </c>
      <c r="L20" s="7">
        <f t="shared" si="1"/>
        <v>74300</v>
      </c>
      <c r="M20" s="7">
        <f t="shared" si="1"/>
        <v>82600</v>
      </c>
      <c r="N20" s="7">
        <f t="shared" si="1"/>
        <v>87400</v>
      </c>
      <c r="O20" s="7">
        <f t="shared" si="1"/>
        <v>105600</v>
      </c>
      <c r="P20" s="7">
        <f t="shared" si="1"/>
        <v>122900</v>
      </c>
      <c r="Q20" s="7">
        <f t="shared" si="1"/>
        <v>184700</v>
      </c>
      <c r="R20" s="7">
        <f t="shared" si="1"/>
        <v>204200</v>
      </c>
      <c r="S20" s="1"/>
      <c r="T20" s="1"/>
      <c r="U20" s="1"/>
      <c r="V20" s="1"/>
      <c r="W20" s="1"/>
    </row>
    <row r="21" spans="2:23" ht="15" hidden="1">
      <c r="B21" s="6">
        <v>17</v>
      </c>
      <c r="C21" s="6"/>
      <c r="D21" s="8">
        <f t="shared" si="0"/>
        <v>28800</v>
      </c>
      <c r="E21" s="8"/>
      <c r="F21" s="8">
        <f t="shared" si="1"/>
        <v>32000</v>
      </c>
      <c r="G21" s="8">
        <f t="shared" si="1"/>
        <v>35000</v>
      </c>
      <c r="H21" s="8">
        <f t="shared" si="1"/>
        <v>41000</v>
      </c>
      <c r="I21" s="8">
        <f t="shared" si="1"/>
        <v>46800</v>
      </c>
      <c r="J21" s="8">
        <f t="shared" si="1"/>
        <v>56900</v>
      </c>
      <c r="K21" s="8">
        <f t="shared" si="1"/>
        <v>72100</v>
      </c>
      <c r="L21" s="8">
        <f t="shared" si="1"/>
        <v>76500</v>
      </c>
      <c r="M21" s="8">
        <f t="shared" si="1"/>
        <v>85100</v>
      </c>
      <c r="N21" s="8">
        <f t="shared" si="1"/>
        <v>90000</v>
      </c>
      <c r="O21" s="8">
        <f t="shared" si="1"/>
        <v>108800</v>
      </c>
      <c r="P21" s="8">
        <f t="shared" si="1"/>
        <v>126600</v>
      </c>
      <c r="Q21" s="8">
        <f t="shared" si="1"/>
        <v>190200</v>
      </c>
      <c r="R21" s="8">
        <f t="shared" si="1"/>
        <v>210300</v>
      </c>
      <c r="S21" s="1"/>
      <c r="T21" s="1"/>
      <c r="U21" s="1"/>
      <c r="V21" s="1"/>
      <c r="W21" s="1"/>
    </row>
    <row r="22" spans="2:23" ht="15" hidden="1">
      <c r="B22" s="5">
        <v>18</v>
      </c>
      <c r="C22" s="5"/>
      <c r="D22" s="9">
        <f t="shared" si="0"/>
        <v>29700</v>
      </c>
      <c r="E22" s="9"/>
      <c r="F22" s="9">
        <f aca="true" t="shared" si="2" ref="F22:R22">(F21+ROUND(F21*3%,-2))</f>
        <v>33000</v>
      </c>
      <c r="G22" s="9">
        <f t="shared" si="2"/>
        <v>36100</v>
      </c>
      <c r="H22" s="9">
        <f t="shared" si="2"/>
        <v>42200</v>
      </c>
      <c r="I22" s="9">
        <f t="shared" si="2"/>
        <v>48200</v>
      </c>
      <c r="J22" s="9">
        <f t="shared" si="2"/>
        <v>58600</v>
      </c>
      <c r="K22" s="9">
        <f t="shared" si="2"/>
        <v>74300</v>
      </c>
      <c r="L22" s="9">
        <f t="shared" si="2"/>
        <v>78800</v>
      </c>
      <c r="M22" s="9">
        <f t="shared" si="2"/>
        <v>87700</v>
      </c>
      <c r="N22" s="9">
        <f t="shared" si="2"/>
        <v>92700</v>
      </c>
      <c r="O22" s="9">
        <f t="shared" si="2"/>
        <v>112100</v>
      </c>
      <c r="P22" s="9">
        <f t="shared" si="2"/>
        <v>130400</v>
      </c>
      <c r="Q22" s="9">
        <f t="shared" si="2"/>
        <v>195900</v>
      </c>
      <c r="R22" s="9">
        <f t="shared" si="2"/>
        <v>216600</v>
      </c>
      <c r="S22" s="1"/>
      <c r="T22" s="1"/>
      <c r="U22" s="1"/>
      <c r="V22" s="1"/>
      <c r="W22" s="1"/>
    </row>
    <row r="23" spans="2:23" ht="15" hidden="1">
      <c r="B23" s="4">
        <v>19</v>
      </c>
      <c r="C23" s="4"/>
      <c r="D23" s="7">
        <f aca="true" t="shared" si="3" ref="D23:Q38">(D22+ROUND(D22*3%,-2))</f>
        <v>30600</v>
      </c>
      <c r="E23" s="7"/>
      <c r="F23" s="7">
        <f t="shared" si="3"/>
        <v>34000</v>
      </c>
      <c r="G23" s="7">
        <f t="shared" si="3"/>
        <v>37200</v>
      </c>
      <c r="H23" s="7">
        <f t="shared" si="3"/>
        <v>43500</v>
      </c>
      <c r="I23" s="7">
        <f t="shared" si="3"/>
        <v>49600</v>
      </c>
      <c r="J23" s="7">
        <f t="shared" si="3"/>
        <v>60400</v>
      </c>
      <c r="K23" s="7">
        <f t="shared" si="3"/>
        <v>76500</v>
      </c>
      <c r="L23" s="7">
        <f t="shared" si="3"/>
        <v>81200</v>
      </c>
      <c r="M23" s="7">
        <f t="shared" si="3"/>
        <v>90300</v>
      </c>
      <c r="N23" s="7">
        <f t="shared" si="3"/>
        <v>95500</v>
      </c>
      <c r="O23" s="7">
        <f t="shared" si="3"/>
        <v>115500</v>
      </c>
      <c r="P23" s="7">
        <f t="shared" si="3"/>
        <v>134300</v>
      </c>
      <c r="Q23" s="7">
        <f t="shared" si="3"/>
        <v>201800</v>
      </c>
      <c r="R23" s="1"/>
      <c r="S23" s="1"/>
      <c r="T23" s="1"/>
      <c r="U23" s="1"/>
      <c r="V23" s="1"/>
      <c r="W23" s="1"/>
    </row>
    <row r="24" spans="2:23" ht="15" hidden="1">
      <c r="B24" s="6">
        <v>20</v>
      </c>
      <c r="C24" s="6"/>
      <c r="D24" s="8">
        <f t="shared" si="3"/>
        <v>31500</v>
      </c>
      <c r="E24" s="8"/>
      <c r="F24" s="8">
        <f t="shared" si="3"/>
        <v>35000</v>
      </c>
      <c r="G24" s="8">
        <f t="shared" si="3"/>
        <v>38300</v>
      </c>
      <c r="H24" s="8">
        <f t="shared" si="3"/>
        <v>44800</v>
      </c>
      <c r="I24" s="8">
        <f t="shared" si="3"/>
        <v>51100</v>
      </c>
      <c r="J24" s="8">
        <f t="shared" si="3"/>
        <v>62200</v>
      </c>
      <c r="K24" s="8">
        <f t="shared" si="3"/>
        <v>78800</v>
      </c>
      <c r="L24" s="8">
        <f t="shared" si="3"/>
        <v>83600</v>
      </c>
      <c r="M24" s="8">
        <f t="shared" si="3"/>
        <v>93000</v>
      </c>
      <c r="N24" s="8">
        <f t="shared" si="3"/>
        <v>98400</v>
      </c>
      <c r="O24" s="8">
        <f t="shared" si="3"/>
        <v>119000</v>
      </c>
      <c r="P24" s="8">
        <f t="shared" si="3"/>
        <v>138300</v>
      </c>
      <c r="Q24" s="8">
        <f t="shared" si="3"/>
        <v>207900</v>
      </c>
      <c r="R24" s="1"/>
      <c r="S24" s="1"/>
      <c r="T24" s="1"/>
      <c r="U24" s="1"/>
      <c r="V24" s="1"/>
      <c r="W24" s="1"/>
    </row>
    <row r="25" spans="2:23" ht="15" hidden="1">
      <c r="B25" s="5">
        <v>21</v>
      </c>
      <c r="C25" s="5"/>
      <c r="D25" s="9">
        <f t="shared" si="3"/>
        <v>32400</v>
      </c>
      <c r="E25" s="9"/>
      <c r="F25" s="9">
        <f t="shared" si="3"/>
        <v>36100</v>
      </c>
      <c r="G25" s="9">
        <f t="shared" si="3"/>
        <v>39400</v>
      </c>
      <c r="H25" s="9">
        <f t="shared" si="3"/>
        <v>46100</v>
      </c>
      <c r="I25" s="9">
        <f t="shared" si="3"/>
        <v>52600</v>
      </c>
      <c r="J25" s="9">
        <f t="shared" si="3"/>
        <v>64100</v>
      </c>
      <c r="K25" s="9">
        <f t="shared" si="3"/>
        <v>81200</v>
      </c>
      <c r="L25" s="9">
        <f t="shared" si="3"/>
        <v>86100</v>
      </c>
      <c r="M25" s="9">
        <f t="shared" si="3"/>
        <v>95800</v>
      </c>
      <c r="N25" s="9">
        <f t="shared" si="3"/>
        <v>101400</v>
      </c>
      <c r="O25" s="9">
        <f t="shared" si="3"/>
        <v>122600</v>
      </c>
      <c r="P25" s="9">
        <f t="shared" si="3"/>
        <v>142400</v>
      </c>
      <c r="Q25" s="9">
        <f t="shared" si="3"/>
        <v>214100</v>
      </c>
      <c r="R25" s="1"/>
      <c r="S25" s="1"/>
      <c r="T25" s="1"/>
      <c r="U25" s="1"/>
      <c r="V25" s="1"/>
      <c r="W25" s="1"/>
    </row>
    <row r="26" spans="2:23" ht="15" hidden="1">
      <c r="B26" s="4">
        <v>22</v>
      </c>
      <c r="C26" s="4"/>
      <c r="D26" s="7">
        <f t="shared" si="3"/>
        <v>33400</v>
      </c>
      <c r="E26" s="7"/>
      <c r="F26" s="7">
        <f t="shared" si="3"/>
        <v>37200</v>
      </c>
      <c r="G26" s="7">
        <f t="shared" si="3"/>
        <v>40600</v>
      </c>
      <c r="H26" s="7">
        <f t="shared" si="3"/>
        <v>47500</v>
      </c>
      <c r="I26" s="7">
        <f t="shared" si="3"/>
        <v>54200</v>
      </c>
      <c r="J26" s="7">
        <f t="shared" si="3"/>
        <v>66000</v>
      </c>
      <c r="K26" s="7">
        <f t="shared" si="3"/>
        <v>83600</v>
      </c>
      <c r="L26" s="7">
        <f t="shared" si="3"/>
        <v>88700</v>
      </c>
      <c r="M26" s="7">
        <f t="shared" si="3"/>
        <v>98700</v>
      </c>
      <c r="N26" s="7">
        <f t="shared" si="3"/>
        <v>104400</v>
      </c>
      <c r="O26" s="7">
        <f t="shared" si="3"/>
        <v>126300</v>
      </c>
      <c r="P26" s="7">
        <f t="shared" si="3"/>
        <v>146700</v>
      </c>
      <c r="Q26" s="1"/>
      <c r="R26" s="1"/>
      <c r="S26" s="1"/>
      <c r="T26" s="1"/>
      <c r="U26" s="1"/>
      <c r="V26" s="1"/>
      <c r="W26" s="1"/>
    </row>
    <row r="27" spans="2:23" ht="15" hidden="1">
      <c r="B27" s="6">
        <v>23</v>
      </c>
      <c r="C27" s="6"/>
      <c r="D27" s="8">
        <f t="shared" si="3"/>
        <v>34400</v>
      </c>
      <c r="E27" s="8"/>
      <c r="F27" s="8">
        <f t="shared" si="3"/>
        <v>38300</v>
      </c>
      <c r="G27" s="8">
        <f t="shared" si="3"/>
        <v>41800</v>
      </c>
      <c r="H27" s="8">
        <f t="shared" si="3"/>
        <v>48900</v>
      </c>
      <c r="I27" s="8">
        <f t="shared" si="3"/>
        <v>55800</v>
      </c>
      <c r="J27" s="8">
        <f t="shared" si="3"/>
        <v>68000</v>
      </c>
      <c r="K27" s="8">
        <f t="shared" si="3"/>
        <v>86100</v>
      </c>
      <c r="L27" s="8">
        <f t="shared" si="3"/>
        <v>91400</v>
      </c>
      <c r="M27" s="8">
        <f t="shared" si="3"/>
        <v>101700</v>
      </c>
      <c r="N27" s="8">
        <f t="shared" si="3"/>
        <v>107500</v>
      </c>
      <c r="O27" s="8">
        <f t="shared" si="3"/>
        <v>130100</v>
      </c>
      <c r="P27" s="8">
        <f t="shared" si="3"/>
        <v>151100</v>
      </c>
      <c r="Q27" s="1"/>
      <c r="R27" s="1"/>
      <c r="S27" s="1"/>
      <c r="T27" s="1"/>
      <c r="U27" s="1"/>
      <c r="V27" s="1"/>
      <c r="W27" s="1"/>
    </row>
    <row r="28" spans="2:23" ht="15" hidden="1">
      <c r="B28" s="5">
        <v>24</v>
      </c>
      <c r="C28" s="5"/>
      <c r="D28" s="9">
        <f t="shared" si="3"/>
        <v>35400</v>
      </c>
      <c r="E28" s="9"/>
      <c r="F28" s="9">
        <f t="shared" si="3"/>
        <v>39400</v>
      </c>
      <c r="G28" s="9">
        <f t="shared" si="3"/>
        <v>43100</v>
      </c>
      <c r="H28" s="9">
        <f t="shared" si="3"/>
        <v>50400</v>
      </c>
      <c r="I28" s="9">
        <f t="shared" si="3"/>
        <v>57500</v>
      </c>
      <c r="J28" s="9">
        <f t="shared" si="3"/>
        <v>70000</v>
      </c>
      <c r="K28" s="9">
        <f t="shared" si="3"/>
        <v>88700</v>
      </c>
      <c r="L28" s="9">
        <f t="shared" si="3"/>
        <v>94100</v>
      </c>
      <c r="M28" s="9">
        <f t="shared" si="3"/>
        <v>104800</v>
      </c>
      <c r="N28" s="9">
        <f t="shared" si="3"/>
        <v>110700</v>
      </c>
      <c r="O28" s="9">
        <f t="shared" si="3"/>
        <v>134000</v>
      </c>
      <c r="P28" s="9">
        <f t="shared" si="3"/>
        <v>155600</v>
      </c>
      <c r="Q28" s="1"/>
      <c r="R28" s="1"/>
      <c r="S28" s="1"/>
      <c r="T28" s="1"/>
      <c r="U28" s="1"/>
      <c r="V28" s="1"/>
      <c r="W28" s="1"/>
    </row>
    <row r="29" spans="2:23" ht="15" hidden="1">
      <c r="B29" s="4">
        <v>25</v>
      </c>
      <c r="C29" s="4"/>
      <c r="D29" s="7">
        <f t="shared" si="3"/>
        <v>36500</v>
      </c>
      <c r="E29" s="7"/>
      <c r="F29" s="7">
        <f t="shared" si="3"/>
        <v>40600</v>
      </c>
      <c r="G29" s="7">
        <f t="shared" si="3"/>
        <v>44400</v>
      </c>
      <c r="H29" s="7">
        <f t="shared" si="3"/>
        <v>51900</v>
      </c>
      <c r="I29" s="7">
        <f t="shared" si="3"/>
        <v>59200</v>
      </c>
      <c r="J29" s="7">
        <f t="shared" si="3"/>
        <v>72100</v>
      </c>
      <c r="K29" s="7">
        <f t="shared" si="3"/>
        <v>91400</v>
      </c>
      <c r="L29" s="7">
        <f t="shared" si="3"/>
        <v>96900</v>
      </c>
      <c r="M29" s="7">
        <f t="shared" si="3"/>
        <v>107900</v>
      </c>
      <c r="N29" s="7">
        <f t="shared" si="3"/>
        <v>114000</v>
      </c>
      <c r="O29" s="7">
        <f t="shared" si="3"/>
        <v>138000</v>
      </c>
      <c r="P29" s="7">
        <f t="shared" si="3"/>
        <v>160300</v>
      </c>
      <c r="Q29" s="1"/>
      <c r="R29" s="1"/>
      <c r="S29" s="1"/>
      <c r="T29" s="1"/>
      <c r="U29" s="1"/>
      <c r="V29" s="1"/>
      <c r="W29" s="1"/>
    </row>
    <row r="30" spans="2:23" ht="15" hidden="1">
      <c r="B30" s="6">
        <v>26</v>
      </c>
      <c r="C30" s="6"/>
      <c r="D30" s="8">
        <f t="shared" si="3"/>
        <v>37600</v>
      </c>
      <c r="E30" s="8"/>
      <c r="F30" s="8">
        <f t="shared" si="3"/>
        <v>41800</v>
      </c>
      <c r="G30" s="8">
        <f t="shared" si="3"/>
        <v>45700</v>
      </c>
      <c r="H30" s="8">
        <f t="shared" si="3"/>
        <v>53500</v>
      </c>
      <c r="I30" s="8">
        <f t="shared" si="3"/>
        <v>61000</v>
      </c>
      <c r="J30" s="8">
        <f t="shared" si="3"/>
        <v>74300</v>
      </c>
      <c r="K30" s="8">
        <f t="shared" si="3"/>
        <v>94100</v>
      </c>
      <c r="L30" s="8">
        <f t="shared" si="3"/>
        <v>99800</v>
      </c>
      <c r="M30" s="8">
        <f t="shared" si="3"/>
        <v>111100</v>
      </c>
      <c r="N30" s="8">
        <f t="shared" si="3"/>
        <v>117400</v>
      </c>
      <c r="O30" s="8">
        <f t="shared" si="3"/>
        <v>142100</v>
      </c>
      <c r="P30" s="8">
        <f t="shared" si="3"/>
        <v>165100</v>
      </c>
      <c r="Q30" s="1"/>
      <c r="R30" s="1"/>
      <c r="S30" s="1"/>
      <c r="T30" s="1"/>
      <c r="U30" s="1"/>
      <c r="V30" s="1"/>
      <c r="W30" s="1"/>
    </row>
    <row r="31" spans="2:23" ht="15" hidden="1">
      <c r="B31" s="5">
        <v>27</v>
      </c>
      <c r="C31" s="5"/>
      <c r="D31" s="9">
        <f t="shared" si="3"/>
        <v>38700</v>
      </c>
      <c r="E31" s="9"/>
      <c r="F31" s="9">
        <f t="shared" si="3"/>
        <v>43100</v>
      </c>
      <c r="G31" s="9">
        <f t="shared" si="3"/>
        <v>47100</v>
      </c>
      <c r="H31" s="9">
        <f t="shared" si="3"/>
        <v>55100</v>
      </c>
      <c r="I31" s="9">
        <f t="shared" si="3"/>
        <v>62800</v>
      </c>
      <c r="J31" s="9">
        <f t="shared" si="3"/>
        <v>76500</v>
      </c>
      <c r="K31" s="9">
        <f t="shared" si="3"/>
        <v>96900</v>
      </c>
      <c r="L31" s="9">
        <f t="shared" si="3"/>
        <v>102800</v>
      </c>
      <c r="M31" s="9">
        <f t="shared" si="3"/>
        <v>114400</v>
      </c>
      <c r="N31" s="9">
        <f t="shared" si="3"/>
        <v>120900</v>
      </c>
      <c r="O31" s="9">
        <f t="shared" si="3"/>
        <v>146400</v>
      </c>
      <c r="P31" s="9">
        <f t="shared" si="3"/>
        <v>170100</v>
      </c>
      <c r="Q31" s="1"/>
      <c r="R31" s="1"/>
      <c r="S31" s="1"/>
      <c r="T31" s="1"/>
      <c r="U31" s="1"/>
      <c r="V31" s="1"/>
      <c r="W31" s="1"/>
    </row>
    <row r="32" spans="2:23" ht="15" hidden="1">
      <c r="B32" s="4">
        <v>28</v>
      </c>
      <c r="C32" s="4"/>
      <c r="D32" s="7">
        <f t="shared" si="3"/>
        <v>39900</v>
      </c>
      <c r="E32" s="7"/>
      <c r="F32" s="7">
        <f t="shared" si="3"/>
        <v>44400</v>
      </c>
      <c r="G32" s="7">
        <f t="shared" si="3"/>
        <v>48500</v>
      </c>
      <c r="H32" s="7">
        <f t="shared" si="3"/>
        <v>56800</v>
      </c>
      <c r="I32" s="7">
        <f t="shared" si="3"/>
        <v>64700</v>
      </c>
      <c r="J32" s="7">
        <f t="shared" si="3"/>
        <v>78800</v>
      </c>
      <c r="K32" s="7">
        <f t="shared" si="3"/>
        <v>99800</v>
      </c>
      <c r="L32" s="7">
        <f t="shared" si="3"/>
        <v>105900</v>
      </c>
      <c r="M32" s="7">
        <f t="shared" si="3"/>
        <v>117800</v>
      </c>
      <c r="N32" s="7">
        <f t="shared" si="3"/>
        <v>124500</v>
      </c>
      <c r="O32" s="7">
        <f t="shared" si="3"/>
        <v>150800</v>
      </c>
      <c r="P32" s="7">
        <f t="shared" si="3"/>
        <v>175200</v>
      </c>
      <c r="Q32" s="1"/>
      <c r="R32" s="1"/>
      <c r="S32" s="1"/>
      <c r="T32" s="1"/>
      <c r="U32" s="1"/>
      <c r="V32" s="1"/>
      <c r="W32" s="1"/>
    </row>
    <row r="33" spans="2:23" ht="15" hidden="1">
      <c r="B33" s="6">
        <v>29</v>
      </c>
      <c r="C33" s="6"/>
      <c r="D33" s="8">
        <f t="shared" si="3"/>
        <v>41100</v>
      </c>
      <c r="E33" s="8"/>
      <c r="F33" s="8">
        <f t="shared" si="3"/>
        <v>45700</v>
      </c>
      <c r="G33" s="8">
        <f t="shared" si="3"/>
        <v>50000</v>
      </c>
      <c r="H33" s="8">
        <f t="shared" si="3"/>
        <v>58500</v>
      </c>
      <c r="I33" s="8">
        <f t="shared" si="3"/>
        <v>66600</v>
      </c>
      <c r="J33" s="8">
        <f t="shared" si="3"/>
        <v>81200</v>
      </c>
      <c r="K33" s="8">
        <f t="shared" si="3"/>
        <v>102800</v>
      </c>
      <c r="L33" s="8">
        <f t="shared" si="3"/>
        <v>109100</v>
      </c>
      <c r="M33" s="8">
        <f t="shared" si="3"/>
        <v>121300</v>
      </c>
      <c r="N33" s="8">
        <f t="shared" si="3"/>
        <v>128200</v>
      </c>
      <c r="O33" s="8">
        <f t="shared" si="3"/>
        <v>155300</v>
      </c>
      <c r="P33" s="8">
        <f t="shared" si="3"/>
        <v>180500</v>
      </c>
      <c r="Q33" s="1"/>
      <c r="R33" s="1"/>
      <c r="S33" s="1"/>
      <c r="T33" s="1"/>
      <c r="U33" s="1"/>
      <c r="V33" s="1"/>
      <c r="W33" s="1"/>
    </row>
    <row r="34" spans="2:23" ht="15" hidden="1">
      <c r="B34" s="5">
        <v>30</v>
      </c>
      <c r="C34" s="5"/>
      <c r="D34" s="9">
        <f t="shared" si="3"/>
        <v>42300</v>
      </c>
      <c r="E34" s="9"/>
      <c r="F34" s="9">
        <f t="shared" si="3"/>
        <v>47100</v>
      </c>
      <c r="G34" s="9">
        <f t="shared" si="3"/>
        <v>51500</v>
      </c>
      <c r="H34" s="9">
        <f t="shared" si="3"/>
        <v>60300</v>
      </c>
      <c r="I34" s="9">
        <f t="shared" si="3"/>
        <v>68600</v>
      </c>
      <c r="J34" s="9">
        <f t="shared" si="3"/>
        <v>83600</v>
      </c>
      <c r="K34" s="9">
        <f t="shared" si="3"/>
        <v>105900</v>
      </c>
      <c r="L34" s="9">
        <f t="shared" si="3"/>
        <v>112400</v>
      </c>
      <c r="M34" s="9">
        <f t="shared" si="3"/>
        <v>124900</v>
      </c>
      <c r="N34" s="9">
        <f t="shared" si="3"/>
        <v>132000</v>
      </c>
      <c r="O34" s="9">
        <f t="shared" si="3"/>
        <v>160000</v>
      </c>
      <c r="P34" s="9">
        <f t="shared" si="3"/>
        <v>185900</v>
      </c>
      <c r="Q34" s="1"/>
      <c r="R34" s="1"/>
      <c r="S34" s="1"/>
      <c r="T34" s="1"/>
      <c r="U34" s="1"/>
      <c r="V34" s="1"/>
      <c r="W34" s="1"/>
    </row>
    <row r="35" spans="2:23" ht="15" hidden="1">
      <c r="B35" s="4">
        <v>31</v>
      </c>
      <c r="C35" s="4"/>
      <c r="D35" s="7">
        <f t="shared" si="3"/>
        <v>43600</v>
      </c>
      <c r="E35" s="7"/>
      <c r="F35" s="7">
        <f t="shared" si="3"/>
        <v>48500</v>
      </c>
      <c r="G35" s="7">
        <f t="shared" si="3"/>
        <v>53000</v>
      </c>
      <c r="H35" s="7">
        <f t="shared" si="3"/>
        <v>62100</v>
      </c>
      <c r="I35" s="7">
        <f t="shared" si="3"/>
        <v>70700</v>
      </c>
      <c r="J35" s="7">
        <f t="shared" si="3"/>
        <v>86100</v>
      </c>
      <c r="K35" s="7">
        <f t="shared" si="3"/>
        <v>109100</v>
      </c>
      <c r="L35" s="7">
        <f t="shared" si="3"/>
        <v>115800</v>
      </c>
      <c r="M35" s="7">
        <f t="shared" si="3"/>
        <v>128600</v>
      </c>
      <c r="N35" s="7">
        <f t="shared" si="3"/>
        <v>136000</v>
      </c>
      <c r="O35" s="7">
        <f t="shared" si="3"/>
        <v>164800</v>
      </c>
      <c r="P35" s="7">
        <f t="shared" si="3"/>
        <v>191500</v>
      </c>
      <c r="Q35" s="1"/>
      <c r="R35" s="1"/>
      <c r="S35" s="1"/>
      <c r="T35" s="1"/>
      <c r="U35" s="1"/>
      <c r="V35" s="1"/>
      <c r="W35" s="1"/>
    </row>
    <row r="36" spans="2:23" ht="15" hidden="1">
      <c r="B36" s="6">
        <v>32</v>
      </c>
      <c r="C36" s="6"/>
      <c r="D36" s="8">
        <f t="shared" si="3"/>
        <v>44900</v>
      </c>
      <c r="E36" s="8"/>
      <c r="F36" s="8">
        <f t="shared" si="3"/>
        <v>50000</v>
      </c>
      <c r="G36" s="8">
        <f t="shared" si="3"/>
        <v>54600</v>
      </c>
      <c r="H36" s="8">
        <f t="shared" si="3"/>
        <v>64000</v>
      </c>
      <c r="I36" s="8">
        <f t="shared" si="3"/>
        <v>72800</v>
      </c>
      <c r="J36" s="8">
        <f t="shared" si="3"/>
        <v>88700</v>
      </c>
      <c r="K36" s="8">
        <f t="shared" si="3"/>
        <v>112400</v>
      </c>
      <c r="L36" s="8">
        <f t="shared" si="3"/>
        <v>119300</v>
      </c>
      <c r="M36" s="8">
        <f t="shared" si="3"/>
        <v>132500</v>
      </c>
      <c r="N36" s="8">
        <f t="shared" si="3"/>
        <v>140100</v>
      </c>
      <c r="O36" s="8">
        <f t="shared" si="3"/>
        <v>169700</v>
      </c>
      <c r="P36" s="8">
        <f t="shared" si="3"/>
        <v>197200</v>
      </c>
      <c r="Q36" s="1"/>
      <c r="R36" s="1"/>
      <c r="S36" s="1"/>
      <c r="T36" s="1"/>
      <c r="U36" s="1"/>
      <c r="V36" s="1"/>
      <c r="W36" s="1"/>
    </row>
    <row r="37" spans="2:23" ht="15" hidden="1">
      <c r="B37" s="5">
        <v>33</v>
      </c>
      <c r="C37" s="5"/>
      <c r="D37" s="9">
        <f t="shared" si="3"/>
        <v>46200</v>
      </c>
      <c r="E37" s="9"/>
      <c r="F37" s="9">
        <f t="shared" si="3"/>
        <v>51500</v>
      </c>
      <c r="G37" s="9">
        <f t="shared" si="3"/>
        <v>56200</v>
      </c>
      <c r="H37" s="9">
        <f t="shared" si="3"/>
        <v>65900</v>
      </c>
      <c r="I37" s="9">
        <f t="shared" si="3"/>
        <v>75000</v>
      </c>
      <c r="J37" s="9">
        <f t="shared" si="3"/>
        <v>91400</v>
      </c>
      <c r="K37" s="9">
        <f t="shared" si="3"/>
        <v>115800</v>
      </c>
      <c r="L37" s="9">
        <f t="shared" si="3"/>
        <v>122900</v>
      </c>
      <c r="M37" s="9">
        <f t="shared" si="3"/>
        <v>136500</v>
      </c>
      <c r="N37" s="9">
        <f t="shared" si="3"/>
        <v>144300</v>
      </c>
      <c r="O37" s="9">
        <f t="shared" si="3"/>
        <v>174800</v>
      </c>
      <c r="P37" s="9">
        <f t="shared" si="3"/>
        <v>203100</v>
      </c>
      <c r="Q37" s="1"/>
      <c r="R37" s="1"/>
      <c r="S37" s="1"/>
      <c r="T37" s="1"/>
      <c r="U37" s="1"/>
      <c r="V37" s="1"/>
      <c r="W37" s="1"/>
    </row>
    <row r="38" spans="2:23" ht="15" hidden="1">
      <c r="B38" s="4">
        <v>34</v>
      </c>
      <c r="C38" s="4"/>
      <c r="D38" s="7">
        <f t="shared" si="3"/>
        <v>47600</v>
      </c>
      <c r="E38" s="7"/>
      <c r="F38" s="7">
        <f t="shared" si="3"/>
        <v>53000</v>
      </c>
      <c r="G38" s="7">
        <f t="shared" si="3"/>
        <v>57900</v>
      </c>
      <c r="H38" s="7">
        <f t="shared" si="3"/>
        <v>67900</v>
      </c>
      <c r="I38" s="7">
        <f t="shared" si="3"/>
        <v>77300</v>
      </c>
      <c r="J38" s="7">
        <f t="shared" si="3"/>
        <v>94100</v>
      </c>
      <c r="K38" s="7">
        <f t="shared" si="3"/>
        <v>119300</v>
      </c>
      <c r="L38" s="7">
        <f t="shared" si="3"/>
        <v>126600</v>
      </c>
      <c r="M38" s="7">
        <f t="shared" si="3"/>
        <v>140600</v>
      </c>
      <c r="N38" s="7">
        <f t="shared" si="3"/>
        <v>148600</v>
      </c>
      <c r="O38" s="7">
        <f t="shared" si="3"/>
        <v>180000</v>
      </c>
      <c r="P38" s="7">
        <f t="shared" si="3"/>
        <v>209200</v>
      </c>
      <c r="Q38" s="1"/>
      <c r="R38" s="1"/>
      <c r="S38" s="1"/>
      <c r="T38" s="1"/>
      <c r="U38" s="1"/>
      <c r="V38" s="1"/>
      <c r="W38" s="1"/>
    </row>
    <row r="39" spans="2:23" ht="15" hidden="1">
      <c r="B39" s="6">
        <v>35</v>
      </c>
      <c r="C39" s="6"/>
      <c r="D39" s="8">
        <f aca="true" t="shared" si="4" ref="D39:O44">(D38+ROUND(D38*3%,-2))</f>
        <v>49000</v>
      </c>
      <c r="E39" s="8"/>
      <c r="F39" s="8">
        <f t="shared" si="4"/>
        <v>54600</v>
      </c>
      <c r="G39" s="8">
        <f t="shared" si="4"/>
        <v>59600</v>
      </c>
      <c r="H39" s="8">
        <f t="shared" si="4"/>
        <v>69900</v>
      </c>
      <c r="I39" s="8">
        <f t="shared" si="4"/>
        <v>79600</v>
      </c>
      <c r="J39" s="8">
        <f t="shared" si="4"/>
        <v>96900</v>
      </c>
      <c r="K39" s="8">
        <f t="shared" si="4"/>
        <v>122900</v>
      </c>
      <c r="L39" s="8">
        <f t="shared" si="4"/>
        <v>130400</v>
      </c>
      <c r="M39" s="8">
        <f t="shared" si="4"/>
        <v>144800</v>
      </c>
      <c r="N39" s="8">
        <f t="shared" si="4"/>
        <v>153100</v>
      </c>
      <c r="O39" s="8">
        <f t="shared" si="4"/>
        <v>185400</v>
      </c>
      <c r="P39" s="8"/>
      <c r="Q39" s="1"/>
      <c r="R39" s="1"/>
      <c r="S39" s="1"/>
      <c r="T39" s="1"/>
      <c r="U39" s="1"/>
      <c r="V39" s="1"/>
      <c r="W39" s="1"/>
    </row>
    <row r="40" spans="2:23" ht="15" hidden="1">
      <c r="B40" s="5">
        <v>36</v>
      </c>
      <c r="C40" s="5"/>
      <c r="D40" s="9">
        <f t="shared" si="4"/>
        <v>50500</v>
      </c>
      <c r="E40" s="9"/>
      <c r="F40" s="9">
        <f t="shared" si="4"/>
        <v>56200</v>
      </c>
      <c r="G40" s="9">
        <f t="shared" si="4"/>
        <v>61400</v>
      </c>
      <c r="H40" s="9">
        <f t="shared" si="4"/>
        <v>72000</v>
      </c>
      <c r="I40" s="9">
        <f t="shared" si="4"/>
        <v>82000</v>
      </c>
      <c r="J40" s="9">
        <f t="shared" si="4"/>
        <v>99800</v>
      </c>
      <c r="K40" s="9">
        <f t="shared" si="4"/>
        <v>126600</v>
      </c>
      <c r="L40" s="9">
        <f t="shared" si="4"/>
        <v>134300</v>
      </c>
      <c r="M40" s="9">
        <f t="shared" si="4"/>
        <v>149100</v>
      </c>
      <c r="N40" s="9">
        <f t="shared" si="4"/>
        <v>157700</v>
      </c>
      <c r="O40" s="9">
        <f t="shared" si="4"/>
        <v>191000</v>
      </c>
      <c r="P40" s="9"/>
      <c r="Q40" s="1"/>
      <c r="R40" s="1"/>
      <c r="S40" s="1"/>
      <c r="T40" s="1"/>
      <c r="U40" s="1"/>
      <c r="V40" s="1"/>
      <c r="W40" s="1"/>
    </row>
    <row r="41" spans="2:23" ht="15" hidden="1">
      <c r="B41" s="4">
        <v>37</v>
      </c>
      <c r="C41" s="4"/>
      <c r="D41" s="7">
        <f t="shared" si="4"/>
        <v>52000</v>
      </c>
      <c r="E41" s="7"/>
      <c r="F41" s="7">
        <f t="shared" si="4"/>
        <v>57900</v>
      </c>
      <c r="G41" s="7">
        <f t="shared" si="4"/>
        <v>63200</v>
      </c>
      <c r="H41" s="7">
        <f t="shared" si="4"/>
        <v>74200</v>
      </c>
      <c r="I41" s="7">
        <f t="shared" si="4"/>
        <v>84500</v>
      </c>
      <c r="J41" s="7">
        <f t="shared" si="4"/>
        <v>102800</v>
      </c>
      <c r="K41" s="7">
        <f t="shared" si="4"/>
        <v>130400</v>
      </c>
      <c r="L41" s="7">
        <f t="shared" si="4"/>
        <v>138300</v>
      </c>
      <c r="M41" s="7">
        <f t="shared" si="4"/>
        <v>153600</v>
      </c>
      <c r="N41" s="7">
        <f t="shared" si="4"/>
        <v>162400</v>
      </c>
      <c r="O41" s="7">
        <f t="shared" si="4"/>
        <v>196700</v>
      </c>
      <c r="P41" s="1"/>
      <c r="Q41" s="1"/>
      <c r="R41" s="1"/>
      <c r="S41" s="1"/>
      <c r="T41" s="1"/>
      <c r="U41" s="1"/>
      <c r="V41" s="1"/>
      <c r="W41" s="1"/>
    </row>
    <row r="42" spans="2:23" ht="15" hidden="1">
      <c r="B42" s="6">
        <v>38</v>
      </c>
      <c r="C42" s="6"/>
      <c r="D42" s="8">
        <f t="shared" si="4"/>
        <v>53600</v>
      </c>
      <c r="E42" s="8"/>
      <c r="F42" s="8">
        <f t="shared" si="4"/>
        <v>59600</v>
      </c>
      <c r="G42" s="8">
        <f t="shared" si="4"/>
        <v>65100</v>
      </c>
      <c r="H42" s="8">
        <f t="shared" si="4"/>
        <v>76400</v>
      </c>
      <c r="I42" s="8">
        <f t="shared" si="4"/>
        <v>87000</v>
      </c>
      <c r="J42" s="8">
        <f t="shared" si="4"/>
        <v>105900</v>
      </c>
      <c r="K42" s="8">
        <f t="shared" si="4"/>
        <v>134300</v>
      </c>
      <c r="L42" s="8">
        <f t="shared" si="4"/>
        <v>142400</v>
      </c>
      <c r="M42" s="8">
        <f t="shared" si="4"/>
        <v>158200</v>
      </c>
      <c r="N42" s="8">
        <f t="shared" si="4"/>
        <v>167300</v>
      </c>
      <c r="O42" s="8">
        <f t="shared" si="4"/>
        <v>202600</v>
      </c>
      <c r="P42" s="1"/>
      <c r="Q42" s="1"/>
      <c r="R42" s="1"/>
      <c r="S42" s="1"/>
      <c r="T42" s="1"/>
      <c r="U42" s="1"/>
      <c r="V42" s="1"/>
      <c r="W42" s="1"/>
    </row>
    <row r="43" spans="2:23" ht="15" hidden="1">
      <c r="B43" s="5">
        <v>39</v>
      </c>
      <c r="C43" s="5"/>
      <c r="D43" s="9">
        <f t="shared" si="4"/>
        <v>55200</v>
      </c>
      <c r="E43" s="9"/>
      <c r="F43" s="9">
        <f t="shared" si="4"/>
        <v>61400</v>
      </c>
      <c r="G43" s="9">
        <f t="shared" si="4"/>
        <v>67100</v>
      </c>
      <c r="H43" s="9">
        <f t="shared" si="4"/>
        <v>78700</v>
      </c>
      <c r="I43" s="9">
        <f t="shared" si="4"/>
        <v>89600</v>
      </c>
      <c r="J43" s="9">
        <f t="shared" si="4"/>
        <v>109100</v>
      </c>
      <c r="K43" s="9">
        <f t="shared" si="4"/>
        <v>138300</v>
      </c>
      <c r="L43" s="9">
        <f t="shared" si="4"/>
        <v>146700</v>
      </c>
      <c r="M43" s="9">
        <f t="shared" si="4"/>
        <v>162900</v>
      </c>
      <c r="N43" s="9">
        <f t="shared" si="4"/>
        <v>172300</v>
      </c>
      <c r="O43" s="9">
        <f t="shared" si="4"/>
        <v>208700</v>
      </c>
      <c r="P43" s="1"/>
      <c r="Q43" s="1"/>
      <c r="R43" s="1"/>
      <c r="S43" s="1"/>
      <c r="T43" s="1"/>
      <c r="U43" s="1"/>
      <c r="V43" s="1"/>
      <c r="W43" s="1"/>
    </row>
    <row r="44" spans="2:23" ht="15" hidden="1">
      <c r="B44" s="4">
        <v>40</v>
      </c>
      <c r="C44" s="4"/>
      <c r="D44" s="7">
        <f t="shared" si="4"/>
        <v>56900</v>
      </c>
      <c r="E44" s="7"/>
      <c r="F44" s="7">
        <f t="shared" si="4"/>
        <v>63200</v>
      </c>
      <c r="G44" s="7">
        <f t="shared" si="4"/>
        <v>69100</v>
      </c>
      <c r="H44" s="7">
        <f t="shared" si="4"/>
        <v>81100</v>
      </c>
      <c r="I44" s="7">
        <f t="shared" si="4"/>
        <v>92300</v>
      </c>
      <c r="J44" s="7">
        <f t="shared" si="4"/>
        <v>112400</v>
      </c>
      <c r="K44" s="7">
        <f t="shared" si="4"/>
        <v>142400</v>
      </c>
      <c r="L44" s="7">
        <f t="shared" si="4"/>
        <v>151100</v>
      </c>
      <c r="M44" s="7">
        <f t="shared" si="4"/>
        <v>167800</v>
      </c>
      <c r="N44" s="7">
        <f t="shared" si="4"/>
        <v>177500</v>
      </c>
      <c r="O44" s="1"/>
      <c r="P44" s="1"/>
      <c r="Q44" s="1"/>
      <c r="R44" s="1"/>
      <c r="S44" s="1"/>
      <c r="T44" s="1"/>
      <c r="U44" s="1"/>
      <c r="V44" s="1"/>
      <c r="W44" s="1"/>
    </row>
    <row r="45" ht="15" hidden="1"/>
    <row r="46" ht="15" hidden="1"/>
    <row r="47" ht="15" hidden="1"/>
    <row r="48" ht="15" hidden="1"/>
    <row r="49" ht="15" hidden="1"/>
    <row r="50" ht="15.75" hidden="1">
      <c r="B50" s="10" t="s">
        <v>91</v>
      </c>
    </row>
    <row r="51" spans="2:10" ht="15.75" hidden="1">
      <c r="B51" s="11" t="s">
        <v>1</v>
      </c>
      <c r="C51" s="11"/>
      <c r="F51">
        <v>1800</v>
      </c>
      <c r="G51">
        <v>1900</v>
      </c>
      <c r="H51">
        <v>2000</v>
      </c>
      <c r="I51">
        <v>2400</v>
      </c>
      <c r="J51">
        <v>2800</v>
      </c>
    </row>
    <row r="52" spans="2:12" ht="15.75" hidden="1">
      <c r="B52" s="11" t="s">
        <v>2</v>
      </c>
      <c r="C52" s="11"/>
      <c r="F52">
        <v>4200</v>
      </c>
      <c r="G52">
        <v>4600</v>
      </c>
      <c r="H52">
        <v>4800</v>
      </c>
      <c r="I52">
        <v>5400</v>
      </c>
      <c r="L52">
        <f>7000*2.57</f>
        <v>17990</v>
      </c>
    </row>
    <row r="53" spans="2:8" ht="15.75" hidden="1">
      <c r="B53" s="11" t="s">
        <v>3</v>
      </c>
      <c r="C53" s="11"/>
      <c r="F53">
        <v>5400</v>
      </c>
      <c r="G53">
        <v>6600</v>
      </c>
      <c r="H53">
        <v>7600</v>
      </c>
    </row>
    <row r="54" spans="2:8" ht="15.75" hidden="1">
      <c r="B54" s="11" t="s">
        <v>4</v>
      </c>
      <c r="C54" s="11"/>
      <c r="F54">
        <v>8700</v>
      </c>
      <c r="G54">
        <v>8900</v>
      </c>
      <c r="H54">
        <v>10000</v>
      </c>
    </row>
    <row r="55" spans="2:3" ht="15.75" hidden="1">
      <c r="B55" s="11"/>
      <c r="C55" s="11"/>
    </row>
    <row r="56" spans="2:3" ht="15.75" hidden="1">
      <c r="B56" s="11"/>
      <c r="C56" s="11"/>
    </row>
    <row r="57" spans="2:3" ht="15.75" hidden="1">
      <c r="B57" s="11"/>
      <c r="C57" s="11"/>
    </row>
    <row r="58" spans="2:5" ht="15" hidden="1">
      <c r="B58" s="12" t="s">
        <v>71</v>
      </c>
      <c r="C58" s="41" t="str">
        <f>'base input sheet'!C9</f>
        <v>SRI</v>
      </c>
      <c r="D58" s="13" t="s">
        <v>109</v>
      </c>
      <c r="E58" s="13"/>
    </row>
    <row r="59" spans="2:5" ht="15" hidden="1">
      <c r="B59" s="12" t="s">
        <v>26</v>
      </c>
      <c r="C59" s="12"/>
      <c r="D59" s="13" t="s">
        <v>108</v>
      </c>
      <c r="E59" s="13"/>
    </row>
    <row r="60" ht="15" hidden="1"/>
    <row r="61" spans="2:15" ht="15" hidden="1">
      <c r="B61" s="12" t="s">
        <v>17</v>
      </c>
      <c r="C61" s="12"/>
      <c r="D61" s="13" t="str">
        <f>'base input sheet'!D12</f>
        <v>9300-34800</v>
      </c>
      <c r="E61" s="13" t="str">
        <f>IF(D61="4440-7440","5200-20200",D61)</f>
        <v>9300-34800</v>
      </c>
      <c r="N61" t="str">
        <f>IF(E62="5400","9","10")</f>
        <v>10</v>
      </c>
      <c r="O61">
        <f>IF(E61="15600-39100",10,9)</f>
        <v>9</v>
      </c>
    </row>
    <row r="62" spans="2:31" ht="15" hidden="1">
      <c r="B62" s="12" t="s">
        <v>18</v>
      </c>
      <c r="C62" s="12"/>
      <c r="D62" s="13">
        <f>'base input sheet'!D13</f>
        <v>4200</v>
      </c>
      <c r="E62" s="13">
        <f>IF(D62&lt;1800,1800,D62)</f>
        <v>4200</v>
      </c>
      <c r="N62">
        <f>E62</f>
        <v>4200</v>
      </c>
      <c r="O62">
        <f>IF(E61="5200-20200",1,2)</f>
        <v>2</v>
      </c>
      <c r="P62">
        <f>IF(E61="9300-34800",6,O62)</f>
        <v>6</v>
      </c>
      <c r="Q62">
        <f>IF(E61="15600-39100",10,P62)</f>
        <v>6</v>
      </c>
      <c r="R62">
        <f>IF(E61="37400-67000",13,Q62)</f>
        <v>6</v>
      </c>
      <c r="S62">
        <f>IF(N62=1900,2,R62)</f>
        <v>6</v>
      </c>
      <c r="T62">
        <f>IF(N62=2000,3,S62)</f>
        <v>6</v>
      </c>
      <c r="U62">
        <f>IF(N62=2400,4,T62)</f>
        <v>6</v>
      </c>
      <c r="V62">
        <f>IF(N62=2800,5,U62)</f>
        <v>6</v>
      </c>
      <c r="W62">
        <f>IF(N62=4200,6,V62)</f>
        <v>6</v>
      </c>
      <c r="X62">
        <f>IF(N62=4600,7,W62)</f>
        <v>6</v>
      </c>
      <c r="Y62">
        <f>IF(N62=4800,8,X62)</f>
        <v>6</v>
      </c>
      <c r="Z62">
        <f>IF(N62=5400,O61,Y62)</f>
        <v>6</v>
      </c>
      <c r="AA62">
        <f>IF(E62=6600,11,Z62)</f>
        <v>6</v>
      </c>
      <c r="AB62">
        <f>IF(E62=7600,12,AA62)</f>
        <v>6</v>
      </c>
      <c r="AC62">
        <f>IF(E62=8700,13,AB62)</f>
        <v>6</v>
      </c>
      <c r="AD62">
        <f>IF(E62=8900,"13A",AC62)</f>
        <v>6</v>
      </c>
      <c r="AE62">
        <f>IF(E62=10000,14,AD62)</f>
        <v>6</v>
      </c>
    </row>
    <row r="63" spans="2:5" ht="15" hidden="1">
      <c r="B63" s="12" t="s">
        <v>19</v>
      </c>
      <c r="C63" s="12"/>
      <c r="D63" s="13">
        <f>'base input sheet'!D14</f>
        <v>15610</v>
      </c>
      <c r="E63" s="13">
        <f>D63</f>
        <v>15610</v>
      </c>
    </row>
    <row r="64" spans="2:11" ht="15" hidden="1">
      <c r="B64" s="14" t="s">
        <v>14</v>
      </c>
      <c r="C64" s="14"/>
      <c r="D64" s="14">
        <f>SUM(D62:D63)</f>
        <v>19810</v>
      </c>
      <c r="E64" s="14">
        <f>D62+D63</f>
        <v>19810</v>
      </c>
      <c r="F64">
        <f>IF(D67,D5,D6)</f>
        <v>18000</v>
      </c>
      <c r="K64">
        <f>IF(D67=1,D5,F5)</f>
        <v>19900</v>
      </c>
    </row>
    <row r="65" spans="2:11" ht="15" hidden="1">
      <c r="B65" s="14" t="s">
        <v>15</v>
      </c>
      <c r="C65" s="14"/>
      <c r="D65" s="14">
        <f>ROUND(D64*2.57,0)</f>
        <v>50912</v>
      </c>
      <c r="E65" s="14">
        <f>ROUND(E64*2.57,0)</f>
        <v>50912</v>
      </c>
      <c r="K65">
        <f>IF(D67=3,G5,K64)</f>
        <v>19900</v>
      </c>
    </row>
    <row r="66" ht="15" hidden="1">
      <c r="K66">
        <f>IF(D67=4,H5,K65)</f>
        <v>19900</v>
      </c>
    </row>
    <row r="67" spans="2:11" ht="15" hidden="1">
      <c r="B67" s="14" t="s">
        <v>13</v>
      </c>
      <c r="C67" s="14"/>
      <c r="D67" s="14">
        <f>AE62</f>
        <v>6</v>
      </c>
      <c r="E67" s="14"/>
      <c r="K67">
        <f>IF(D67=5,I5,K66)</f>
        <v>19900</v>
      </c>
    </row>
    <row r="68" ht="15" hidden="1"/>
    <row r="69" spans="2:11" ht="15.75" hidden="1">
      <c r="B69" s="15" t="s">
        <v>16</v>
      </c>
      <c r="C69" s="15"/>
      <c r="D69" s="15">
        <f>AX81</f>
        <v>52000</v>
      </c>
      <c r="E69" s="15"/>
      <c r="K69">
        <f>IF(D67=6,J5,K67)</f>
        <v>35400</v>
      </c>
    </row>
    <row r="70" spans="2:11" ht="15.75" hidden="1">
      <c r="B70" s="15" t="s">
        <v>20</v>
      </c>
      <c r="C70" s="15"/>
      <c r="D70" s="15">
        <f>(D69+ROUND(D69*3%,-2))</f>
        <v>53600</v>
      </c>
      <c r="E70" s="15"/>
      <c r="K70">
        <f>IF(D67=7,K5,K69)</f>
        <v>35400</v>
      </c>
    </row>
    <row r="71" spans="2:11" ht="15.75" hidden="1">
      <c r="B71" s="15" t="s">
        <v>21</v>
      </c>
      <c r="C71" s="15"/>
      <c r="D71" s="15">
        <f>(D70+ROUND(D70*3%,-2))</f>
        <v>55200</v>
      </c>
      <c r="E71" s="15"/>
      <c r="K71">
        <f>IF(D67=8,L5,K70)</f>
        <v>35400</v>
      </c>
    </row>
    <row r="72" ht="15" hidden="1">
      <c r="K72">
        <f>IF(D67=9,M5,K71)</f>
        <v>35400</v>
      </c>
    </row>
    <row r="73" ht="15" hidden="1">
      <c r="K73">
        <f>IF(D67=10,N5,K72)</f>
        <v>35400</v>
      </c>
    </row>
    <row r="74" ht="15" hidden="1">
      <c r="K74">
        <f>IF(D67=11,O5,K73)</f>
        <v>35400</v>
      </c>
    </row>
    <row r="75" ht="15" hidden="1">
      <c r="K75">
        <f>IF(D67=12,P5,K74)</f>
        <v>35400</v>
      </c>
    </row>
    <row r="76" ht="15" hidden="1">
      <c r="K76">
        <f>IF(D67=13,Q5,K75)</f>
        <v>35400</v>
      </c>
    </row>
    <row r="77" ht="15" hidden="1">
      <c r="K77">
        <f>IF(D67="13A",R5,K76)</f>
        <v>35400</v>
      </c>
    </row>
    <row r="78" spans="11:55" ht="15" hidden="1">
      <c r="K78">
        <f>IF(D67=14,S5,K77)</f>
        <v>35400</v>
      </c>
      <c r="L78">
        <f>(K78+ROUND(K78*3%,-2))</f>
        <v>36500</v>
      </c>
      <c r="M78">
        <f>(L78+ROUND(L78*3%,-2))</f>
        <v>37600</v>
      </c>
      <c r="N78">
        <f aca="true" t="shared" si="5" ref="N78:AX78">(M78+ROUND(M78*3%,-2))</f>
        <v>38700</v>
      </c>
      <c r="O78">
        <f t="shared" si="5"/>
        <v>39900</v>
      </c>
      <c r="P78">
        <f t="shared" si="5"/>
        <v>41100</v>
      </c>
      <c r="Q78">
        <f t="shared" si="5"/>
        <v>42300</v>
      </c>
      <c r="R78">
        <f t="shared" si="5"/>
        <v>43600</v>
      </c>
      <c r="S78">
        <f t="shared" si="5"/>
        <v>44900</v>
      </c>
      <c r="T78">
        <f t="shared" si="5"/>
        <v>46200</v>
      </c>
      <c r="U78">
        <f t="shared" si="5"/>
        <v>47600</v>
      </c>
      <c r="V78">
        <f t="shared" si="5"/>
        <v>49000</v>
      </c>
      <c r="W78">
        <f t="shared" si="5"/>
        <v>50500</v>
      </c>
      <c r="X78">
        <f t="shared" si="5"/>
        <v>52000</v>
      </c>
      <c r="Y78">
        <f t="shared" si="5"/>
        <v>53600</v>
      </c>
      <c r="Z78">
        <f t="shared" si="5"/>
        <v>55200</v>
      </c>
      <c r="AA78">
        <f t="shared" si="5"/>
        <v>56900</v>
      </c>
      <c r="AB78">
        <f t="shared" si="5"/>
        <v>58600</v>
      </c>
      <c r="AC78">
        <f t="shared" si="5"/>
        <v>60400</v>
      </c>
      <c r="AD78">
        <f t="shared" si="5"/>
        <v>62200</v>
      </c>
      <c r="AE78">
        <f t="shared" si="5"/>
        <v>64100</v>
      </c>
      <c r="AF78">
        <f t="shared" si="5"/>
        <v>66000</v>
      </c>
      <c r="AG78">
        <f t="shared" si="5"/>
        <v>68000</v>
      </c>
      <c r="AH78">
        <f t="shared" si="5"/>
        <v>70000</v>
      </c>
      <c r="AI78">
        <f t="shared" si="5"/>
        <v>72100</v>
      </c>
      <c r="AJ78">
        <f t="shared" si="5"/>
        <v>74300</v>
      </c>
      <c r="AK78">
        <f t="shared" si="5"/>
        <v>76500</v>
      </c>
      <c r="AL78">
        <f t="shared" si="5"/>
        <v>78800</v>
      </c>
      <c r="AM78">
        <f t="shared" si="5"/>
        <v>81200</v>
      </c>
      <c r="AN78">
        <f t="shared" si="5"/>
        <v>83600</v>
      </c>
      <c r="AO78">
        <f t="shared" si="5"/>
        <v>86100</v>
      </c>
      <c r="AP78">
        <f t="shared" si="5"/>
        <v>88700</v>
      </c>
      <c r="AQ78">
        <f t="shared" si="5"/>
        <v>91400</v>
      </c>
      <c r="AR78">
        <f t="shared" si="5"/>
        <v>94100</v>
      </c>
      <c r="AS78">
        <f t="shared" si="5"/>
        <v>96900</v>
      </c>
      <c r="AT78">
        <f t="shared" si="5"/>
        <v>99800</v>
      </c>
      <c r="AU78">
        <f t="shared" si="5"/>
        <v>102800</v>
      </c>
      <c r="AV78">
        <f t="shared" si="5"/>
        <v>105900</v>
      </c>
      <c r="AW78">
        <f t="shared" si="5"/>
        <v>109100</v>
      </c>
      <c r="AX78">
        <f t="shared" si="5"/>
        <v>112400</v>
      </c>
      <c r="AY78">
        <f>IF(E62=6600,AW78,AX78)</f>
        <v>112400</v>
      </c>
      <c r="AZ78">
        <f>IF(E62=7600,AR78,AY78)</f>
        <v>112400</v>
      </c>
      <c r="BA78">
        <f>IF(E62=8700,AE78,AZ78)</f>
        <v>112400</v>
      </c>
      <c r="BB78">
        <f>IF(E62=8900,AB78,BA78)</f>
        <v>112400</v>
      </c>
      <c r="BC78">
        <f>IF(E62=10000,Y78,BB78)</f>
        <v>112400</v>
      </c>
    </row>
    <row r="79" spans="11:56" ht="15" hidden="1">
      <c r="K79" s="12">
        <v>1</v>
      </c>
      <c r="L79" s="12">
        <v>2</v>
      </c>
      <c r="M79" s="12">
        <v>3</v>
      </c>
      <c r="N79" s="12">
        <v>4</v>
      </c>
      <c r="O79" s="12">
        <v>5</v>
      </c>
      <c r="P79" s="12">
        <v>6</v>
      </c>
      <c r="Q79" s="12">
        <v>7</v>
      </c>
      <c r="R79" s="12">
        <v>8</v>
      </c>
      <c r="S79" s="12">
        <v>9</v>
      </c>
      <c r="T79" s="12">
        <v>10</v>
      </c>
      <c r="U79" s="12">
        <v>11</v>
      </c>
      <c r="V79" s="12">
        <v>12</v>
      </c>
      <c r="W79" s="12">
        <v>13</v>
      </c>
      <c r="X79" s="12">
        <v>14</v>
      </c>
      <c r="Y79" s="12">
        <v>15</v>
      </c>
      <c r="Z79" s="12">
        <v>16</v>
      </c>
      <c r="AA79" s="12">
        <v>17</v>
      </c>
      <c r="AB79" s="12">
        <v>18</v>
      </c>
      <c r="AC79" s="12">
        <v>19</v>
      </c>
      <c r="AD79" s="12">
        <v>20</v>
      </c>
      <c r="AE79" s="12">
        <v>21</v>
      </c>
      <c r="AF79" s="12">
        <v>22</v>
      </c>
      <c r="AG79" s="12">
        <v>23</v>
      </c>
      <c r="AH79" s="12">
        <v>24</v>
      </c>
      <c r="AI79" s="12">
        <v>25</v>
      </c>
      <c r="AJ79" s="12">
        <v>26</v>
      </c>
      <c r="AK79" s="12">
        <v>27</v>
      </c>
      <c r="AL79" s="12">
        <v>28</v>
      </c>
      <c r="AM79" s="12">
        <v>29</v>
      </c>
      <c r="AN79" s="12">
        <v>30</v>
      </c>
      <c r="AO79" s="12">
        <v>31</v>
      </c>
      <c r="AP79" s="12">
        <v>32</v>
      </c>
      <c r="AQ79" s="12">
        <v>33</v>
      </c>
      <c r="AR79" s="12">
        <v>34</v>
      </c>
      <c r="AS79" s="12">
        <v>35</v>
      </c>
      <c r="AT79" s="12">
        <v>36</v>
      </c>
      <c r="AU79" s="12">
        <v>37</v>
      </c>
      <c r="AV79" s="12">
        <v>38</v>
      </c>
      <c r="AW79" s="12">
        <v>39</v>
      </c>
      <c r="AX79" s="12">
        <v>40</v>
      </c>
      <c r="AY79" s="12">
        <v>41</v>
      </c>
      <c r="AZ79" s="12">
        <v>42</v>
      </c>
      <c r="BA79" s="12">
        <v>43</v>
      </c>
      <c r="BB79" s="12">
        <v>44</v>
      </c>
      <c r="BC79" s="12">
        <v>45</v>
      </c>
      <c r="BD79" s="12"/>
    </row>
    <row r="80" spans="11:50" ht="15" hidden="1">
      <c r="K80">
        <f>IF(K78&gt;BC78,BC78,K78)</f>
        <v>35400</v>
      </c>
      <c r="L80">
        <f>IF(L78&gt;BC78,BC78,L78)</f>
        <v>36500</v>
      </c>
      <c r="M80">
        <f>IF(M78&gt;BC78,BC78,M78)</f>
        <v>37600</v>
      </c>
      <c r="N80">
        <f>IF(N78&gt;BC78,BC78,N78)</f>
        <v>38700</v>
      </c>
      <c r="O80">
        <f>IF(O78&gt;BC78,BC78,O78)</f>
        <v>39900</v>
      </c>
      <c r="P80">
        <f>IF(P78&gt;BC78,BC78,P78)</f>
        <v>41100</v>
      </c>
      <c r="Q80">
        <f>IF(Q78&gt;BC78,BC78,Q78)</f>
        <v>42300</v>
      </c>
      <c r="R80">
        <f>IF(R78&gt;BC78,BC78,R78)</f>
        <v>43600</v>
      </c>
      <c r="S80">
        <f>IF(S78&gt;BC78,BC78,S78)</f>
        <v>44900</v>
      </c>
      <c r="T80">
        <f>IF(T78&gt;BC78,BC78,T78)</f>
        <v>46200</v>
      </c>
      <c r="U80">
        <f>IF(U78&gt;BC78,BC78,U78)</f>
        <v>47600</v>
      </c>
      <c r="V80">
        <f>IF(V78&gt;BC78,BC78,V78)</f>
        <v>49000</v>
      </c>
      <c r="W80">
        <f>IF(W78&gt;BC78,BC78,W78)</f>
        <v>50500</v>
      </c>
      <c r="X80">
        <f>IF(X78&gt;BC78,BC78,X78)</f>
        <v>52000</v>
      </c>
      <c r="Y80">
        <f>IF(Y78&gt;BC78,BC78,Y78)</f>
        <v>53600</v>
      </c>
      <c r="Z80">
        <f>IF(Z78&gt;BC78,BC78,Z78)</f>
        <v>55200</v>
      </c>
      <c r="AA80">
        <f>IF(AA78&gt;BC78,BC78,AA78)</f>
        <v>56900</v>
      </c>
      <c r="AB80">
        <f>IF(AB78&gt;BC78,BC78,AB78)</f>
        <v>58600</v>
      </c>
      <c r="AC80">
        <f>IF(AC78&gt;BC78,BC78,AC78)</f>
        <v>60400</v>
      </c>
      <c r="AD80">
        <f>IF(AD78&gt;BC78,BC78,AD78)</f>
        <v>62200</v>
      </c>
      <c r="AE80">
        <f>IF(AE78&gt;BC78,BC78,AE78)</f>
        <v>64100</v>
      </c>
      <c r="AF80">
        <f>IF(AF78&gt;BC78,BC78,AF78)</f>
        <v>66000</v>
      </c>
      <c r="AG80">
        <f>IF(AG78&gt;BC78,BC78,AG78)</f>
        <v>68000</v>
      </c>
      <c r="AH80">
        <f>IF(AH78&gt;BC78,BC78,AH78)</f>
        <v>70000</v>
      </c>
      <c r="AI80">
        <f>IF(AI78&gt;BC78,BC78,AI78)</f>
        <v>72100</v>
      </c>
      <c r="AJ80">
        <f>IF(AJ78&gt;BC78,BC78,AJ78)</f>
        <v>74300</v>
      </c>
      <c r="AK80">
        <f>IF(AK78&gt;BC78,BC78,AK78)</f>
        <v>76500</v>
      </c>
      <c r="AL80">
        <f>IF(AL78&gt;BC78,BC78,AL78)</f>
        <v>78800</v>
      </c>
      <c r="AM80">
        <f>IF(AM78&gt;BC78,BC78,AM78)</f>
        <v>81200</v>
      </c>
      <c r="AN80">
        <f>IF(AN78&gt;BC78,BC78,AN78)</f>
        <v>83600</v>
      </c>
      <c r="AO80">
        <f>IF(AO78&gt;BC78,BC78,AO78)</f>
        <v>86100</v>
      </c>
      <c r="AP80">
        <f>IF(AP78&gt;BC78,BC78,AP78)</f>
        <v>88700</v>
      </c>
      <c r="AQ80">
        <f>IF(AQ78&gt;BC78,BC78,AQ78)</f>
        <v>91400</v>
      </c>
      <c r="AR80">
        <f>IF(AR78&gt;BC78,BC78,AR78)</f>
        <v>94100</v>
      </c>
      <c r="AS80">
        <f>IF(AS78&gt;BC78,BC78,AS78)</f>
        <v>96900</v>
      </c>
      <c r="AT80">
        <f>IF(AT78&gt;BC78,BC78,AT78)</f>
        <v>99800</v>
      </c>
      <c r="AU80">
        <f>IF(AU78&gt;BC78,BC78,AU78)</f>
        <v>102800</v>
      </c>
      <c r="AV80">
        <f>IF(AV78&gt;BC78,BC78,AV78)</f>
        <v>105900</v>
      </c>
      <c r="AW80">
        <f>IF(AW78&gt;BC78,BC78,AW78)</f>
        <v>109100</v>
      </c>
      <c r="AX80">
        <f>IF(AX78&gt;BC78,BC78,AX78)</f>
        <v>112400</v>
      </c>
    </row>
    <row r="81" spans="11:50" ht="15" hidden="1">
      <c r="K81">
        <f>IF(E65&lt;=K80,K80,L80)</f>
        <v>36500</v>
      </c>
      <c r="L81">
        <f>IF(E65&lt;=L80,K81,M80)</f>
        <v>37600</v>
      </c>
      <c r="M81">
        <f>IF(E65&lt;=M80,L81,N80)</f>
        <v>38700</v>
      </c>
      <c r="N81">
        <f>IF(E65&lt;=N80,M81,O80)</f>
        <v>39900</v>
      </c>
      <c r="O81">
        <f>IF(E65&lt;=O80,N81,P80)</f>
        <v>41100</v>
      </c>
      <c r="P81">
        <f>IF(E65&lt;=P80,O81,Q80)</f>
        <v>42300</v>
      </c>
      <c r="Q81">
        <f>IF(E65&lt;=Q80,P81,R80)</f>
        <v>43600</v>
      </c>
      <c r="R81">
        <f>IF(E65&lt;=R80,Q81,S80)</f>
        <v>44900</v>
      </c>
      <c r="S81">
        <f>IF(E65&lt;=S80,R81,T80)</f>
        <v>46200</v>
      </c>
      <c r="T81">
        <f>IF(E65&lt;=T80,S81,U80)</f>
        <v>47600</v>
      </c>
      <c r="U81">
        <f>IF(E65&lt;=U80,T81,V80)</f>
        <v>49000</v>
      </c>
      <c r="V81">
        <f>IF(E65&lt;=V80,U81,W80)</f>
        <v>50500</v>
      </c>
      <c r="W81">
        <f>IF(E65&lt;=W80,V81,X80)</f>
        <v>52000</v>
      </c>
      <c r="X81">
        <f>IF(E65&lt;=X80,W81,Y80)</f>
        <v>52000</v>
      </c>
      <c r="Y81">
        <f>IF(E65&lt;=Y80,X81,Z80)</f>
        <v>52000</v>
      </c>
      <c r="Z81">
        <f>IF(E65&lt;=Z80,Y81,AA80)</f>
        <v>52000</v>
      </c>
      <c r="AA81">
        <f>IF(E65&lt;=AA80,Z81,AB80)</f>
        <v>52000</v>
      </c>
      <c r="AB81">
        <f>IF(E65&lt;=AB80,AA81,AC80)</f>
        <v>52000</v>
      </c>
      <c r="AC81">
        <f>IF(E65&lt;=AC80,AB81,AD80)</f>
        <v>52000</v>
      </c>
      <c r="AD81">
        <f>IF(E65&lt;=AD80,AC81,AE80)</f>
        <v>52000</v>
      </c>
      <c r="AE81">
        <f>IF(E65&lt;=AE80,AD81,AF80)</f>
        <v>52000</v>
      </c>
      <c r="AF81">
        <f>IF(E65&lt;=AF80,AE81,AG80)</f>
        <v>52000</v>
      </c>
      <c r="AG81">
        <f>IF(E65&lt;=AG80,AF81,AH80)</f>
        <v>52000</v>
      </c>
      <c r="AH81">
        <f>IF(E65&lt;=AH80,AG81,AI80)</f>
        <v>52000</v>
      </c>
      <c r="AI81">
        <f>IF(E65&lt;=AI80,AH81,AJ80)</f>
        <v>52000</v>
      </c>
      <c r="AJ81">
        <f>IF(E65&lt;=AJ80,AI81,AK80)</f>
        <v>52000</v>
      </c>
      <c r="AK81">
        <f>IF(E65&lt;=AK80,AJ81,AL80)</f>
        <v>52000</v>
      </c>
      <c r="AL81">
        <f>IF(E65&lt;=AL80,AK81,AM80)</f>
        <v>52000</v>
      </c>
      <c r="AM81">
        <f>IF(E65&lt;=AM80,AL81,AN80)</f>
        <v>52000</v>
      </c>
      <c r="AN81">
        <f>IF(E65&lt;=AN80,AM81,AO80)</f>
        <v>52000</v>
      </c>
      <c r="AO81">
        <f>IF(E65&lt;=AO80,AN81,AP80)</f>
        <v>52000</v>
      </c>
      <c r="AP81">
        <f>IF(E65&lt;=AP80,AO81,AQ80)</f>
        <v>52000</v>
      </c>
      <c r="AQ81">
        <f>IF(E65&lt;=AQ80,AP81,AR80)</f>
        <v>52000</v>
      </c>
      <c r="AR81">
        <f>IF(E65&lt;=AR80,AQ81,AS80)</f>
        <v>52000</v>
      </c>
      <c r="AS81">
        <f>IF(E65&lt;=AS80,AR81,AT80)</f>
        <v>52000</v>
      </c>
      <c r="AT81">
        <f>IF(E65&lt;=AT80,AS81,AU80)</f>
        <v>52000</v>
      </c>
      <c r="AU81">
        <f>IF(E65&lt;=AU80,AT81,AV80)</f>
        <v>52000</v>
      </c>
      <c r="AV81">
        <f>IF(E65&lt;=AV80,AU81,AW80)</f>
        <v>52000</v>
      </c>
      <c r="AW81">
        <f>IF(E65&lt;=AW80,AV81,AX80)</f>
        <v>52000</v>
      </c>
      <c r="AX81">
        <f>IF(E65&lt;=AX80,AW81,AY80)</f>
        <v>52000</v>
      </c>
    </row>
    <row r="82" spans="2:3" ht="15" hidden="1">
      <c r="B82" s="16"/>
      <c r="C82" s="16"/>
    </row>
    <row r="83" ht="15" hidden="1"/>
    <row r="84" spans="2:3" ht="15" hidden="1">
      <c r="B84" s="16"/>
      <c r="C84" s="1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74.25" customHeight="1" hidden="1"/>
    <row r="100" ht="15" hidden="1"/>
    <row r="101" ht="15" hidden="1"/>
    <row r="102" ht="15" hidden="1"/>
    <row r="103" ht="15" hidden="1">
      <c r="B103">
        <v>1300</v>
      </c>
    </row>
    <row r="104" ht="15" hidden="1">
      <c r="B104">
        <v>1400</v>
      </c>
    </row>
    <row r="105" ht="15" hidden="1">
      <c r="B105">
        <v>1650</v>
      </c>
    </row>
    <row r="106" ht="15" hidden="1">
      <c r="B106">
        <v>1800</v>
      </c>
    </row>
    <row r="107" ht="15" hidden="1">
      <c r="B107">
        <v>1900</v>
      </c>
    </row>
    <row r="108" ht="15" hidden="1">
      <c r="B108">
        <v>2000</v>
      </c>
    </row>
    <row r="109" ht="15" hidden="1">
      <c r="B109">
        <v>2400</v>
      </c>
    </row>
    <row r="110" ht="15" hidden="1">
      <c r="B110">
        <v>2800</v>
      </c>
    </row>
    <row r="111" ht="15" hidden="1">
      <c r="B111">
        <v>4200</v>
      </c>
    </row>
    <row r="112" ht="15" hidden="1">
      <c r="B112">
        <v>4600</v>
      </c>
    </row>
    <row r="113" ht="15" hidden="1">
      <c r="B113">
        <v>4800</v>
      </c>
    </row>
    <row r="114" ht="15" hidden="1">
      <c r="B114">
        <v>5400</v>
      </c>
    </row>
    <row r="115" ht="15" hidden="1">
      <c r="B115">
        <v>6600</v>
      </c>
    </row>
    <row r="116" ht="15" hidden="1">
      <c r="B116">
        <v>7600</v>
      </c>
    </row>
    <row r="117" ht="15" hidden="1">
      <c r="B117">
        <v>8700</v>
      </c>
    </row>
    <row r="118" ht="15" hidden="1">
      <c r="B118">
        <v>8900</v>
      </c>
    </row>
    <row r="119" ht="15" hidden="1">
      <c r="B119">
        <v>10000</v>
      </c>
    </row>
    <row r="120" ht="15" hidden="1"/>
    <row r="121" ht="15" hidden="1"/>
    <row r="122" ht="15" hidden="1"/>
    <row r="123" ht="15" hidden="1"/>
    <row r="124" ht="15" hidden="1"/>
    <row r="125" spans="2:5" ht="15" hidden="1">
      <c r="B125" s="12" t="s">
        <v>56</v>
      </c>
      <c r="C125" s="12"/>
      <c r="D125" s="29">
        <f>'base input sheet'!D39</f>
        <v>42757</v>
      </c>
      <c r="E125" s="29"/>
    </row>
    <row r="126" ht="15" hidden="1"/>
    <row r="127" spans="50:52" ht="15.75" hidden="1">
      <c r="AX127" s="10" t="s">
        <v>8</v>
      </c>
      <c r="AZ127" t="str">
        <f>IF(D61="37400-67000",AX131,AX130)</f>
        <v>PB-III(15600-39100)</v>
      </c>
    </row>
    <row r="128" spans="3:52" ht="15.75" hidden="1">
      <c r="C128" t="s">
        <v>68</v>
      </c>
      <c r="AX128" s="11" t="s">
        <v>9</v>
      </c>
      <c r="AZ128" t="str">
        <f>IF(D61="9300-34800",AX129,AZ127)</f>
        <v>PB-II(9300-34800)</v>
      </c>
    </row>
    <row r="129" spans="3:52" ht="15.75" hidden="1">
      <c r="C129" t="s">
        <v>69</v>
      </c>
      <c r="AX129" s="11" t="s">
        <v>10</v>
      </c>
      <c r="AZ129" t="str">
        <f>IF(D61="5200-20200",AX128,AZ128)</f>
        <v>PB-II(9300-34800)</v>
      </c>
    </row>
    <row r="130" spans="50:52" ht="15.75" hidden="1">
      <c r="AX130" s="11" t="s">
        <v>11</v>
      </c>
      <c r="AZ130" t="str">
        <f>IF(D61="4440-7440",AX127,AZ129)</f>
        <v>PB-II(9300-34800)</v>
      </c>
    </row>
    <row r="131" spans="2:50" ht="30" hidden="1">
      <c r="B131" s="43" t="s">
        <v>86</v>
      </c>
      <c r="C131" s="12"/>
      <c r="D131" s="42" t="s">
        <v>107</v>
      </c>
      <c r="E131" s="29"/>
      <c r="AX131" s="11" t="s">
        <v>12</v>
      </c>
    </row>
    <row r="132" ht="15" hidden="1"/>
    <row r="133" ht="15" hidden="1">
      <c r="AX133" s="28">
        <v>42754</v>
      </c>
    </row>
    <row r="134" ht="15" hidden="1">
      <c r="AX134" s="28">
        <v>42755</v>
      </c>
    </row>
    <row r="135" ht="15" hidden="1">
      <c r="AX135" s="28">
        <v>42756</v>
      </c>
    </row>
    <row r="136" ht="15" hidden="1">
      <c r="AX136" s="28">
        <v>42757</v>
      </c>
    </row>
    <row r="137" ht="15" hidden="1">
      <c r="AX137" s="28">
        <v>42758</v>
      </c>
    </row>
    <row r="138" ht="15" hidden="1">
      <c r="AX138" s="28">
        <v>42759</v>
      </c>
    </row>
    <row r="139" ht="15" hidden="1">
      <c r="AX139" s="28">
        <v>42760</v>
      </c>
    </row>
    <row r="140" ht="15" hidden="1">
      <c r="AX140" s="28">
        <v>42761</v>
      </c>
    </row>
    <row r="141" ht="15" hidden="1">
      <c r="AX141" s="28">
        <v>42762</v>
      </c>
    </row>
    <row r="142" ht="15" hidden="1">
      <c r="AX142" s="28">
        <v>42763</v>
      </c>
    </row>
    <row r="143" ht="15" hidden="1">
      <c r="AX143" s="28">
        <v>42764</v>
      </c>
    </row>
    <row r="144" ht="15" hidden="1">
      <c r="AX144" s="28">
        <v>42765</v>
      </c>
    </row>
    <row r="145" ht="15" hidden="1">
      <c r="AX145" s="28">
        <v>42766</v>
      </c>
    </row>
    <row r="146" ht="15" hidden="1">
      <c r="AX146" s="28">
        <v>42767</v>
      </c>
    </row>
    <row r="147" ht="15" hidden="1">
      <c r="AX147" s="28">
        <v>42768</v>
      </c>
    </row>
    <row r="148" ht="15" hidden="1">
      <c r="AX148" s="28">
        <v>42769</v>
      </c>
    </row>
    <row r="149" ht="15" hidden="1">
      <c r="AX149" s="28">
        <v>42770</v>
      </c>
    </row>
    <row r="150" ht="15" hidden="1">
      <c r="AX150" s="28">
        <v>42771</v>
      </c>
    </row>
    <row r="151" ht="15" hidden="1">
      <c r="AX151" s="28">
        <v>42772</v>
      </c>
    </row>
    <row r="152" ht="15" hidden="1">
      <c r="AX152" s="28">
        <v>42773</v>
      </c>
    </row>
    <row r="153" ht="15" hidden="1">
      <c r="AX153" s="28">
        <v>42774</v>
      </c>
    </row>
    <row r="154" ht="15" hidden="1">
      <c r="AX154" s="28">
        <v>42775</v>
      </c>
    </row>
    <row r="155" ht="15" hidden="1">
      <c r="AX155" s="28">
        <v>42776</v>
      </c>
    </row>
    <row r="156" ht="15" hidden="1">
      <c r="AX156" s="28">
        <v>42777</v>
      </c>
    </row>
    <row r="157" ht="15" hidden="1">
      <c r="AX157" s="28">
        <v>42778</v>
      </c>
    </row>
    <row r="158" ht="15" hidden="1">
      <c r="AX158" s="28">
        <v>42779</v>
      </c>
    </row>
    <row r="159" ht="15" hidden="1">
      <c r="AX159" s="28">
        <v>42780</v>
      </c>
    </row>
    <row r="160" ht="15" hidden="1">
      <c r="AX160" s="28">
        <v>42781</v>
      </c>
    </row>
    <row r="161" ht="15" hidden="1">
      <c r="AX161" s="28">
        <v>42782</v>
      </c>
    </row>
    <row r="162" ht="15" hidden="1">
      <c r="AX162" s="28">
        <v>42783</v>
      </c>
    </row>
    <row r="163" ht="15" hidden="1">
      <c r="AX163" s="28">
        <v>42784</v>
      </c>
    </row>
    <row r="164" ht="15" hidden="1">
      <c r="AX164" s="28">
        <v>42785</v>
      </c>
    </row>
    <row r="165" ht="15" hidden="1">
      <c r="AX165" s="28">
        <v>42786</v>
      </c>
    </row>
    <row r="166" ht="15" hidden="1">
      <c r="AX166" s="28">
        <v>42787</v>
      </c>
    </row>
    <row r="167" ht="15" hidden="1">
      <c r="AX167" s="28">
        <v>42788</v>
      </c>
    </row>
    <row r="168" ht="15" hidden="1">
      <c r="AX168" s="28">
        <v>42789</v>
      </c>
    </row>
    <row r="169" ht="15" hidden="1">
      <c r="AX169" s="28">
        <v>42790</v>
      </c>
    </row>
    <row r="170" ht="15" hidden="1">
      <c r="AX170" s="28">
        <v>42791</v>
      </c>
    </row>
    <row r="171" ht="15" hidden="1">
      <c r="AX171" s="28">
        <v>42792</v>
      </c>
    </row>
    <row r="172" ht="15" hidden="1">
      <c r="AX172" s="28">
        <v>42793</v>
      </c>
    </row>
    <row r="173" ht="15" hidden="1">
      <c r="AX173" s="28">
        <v>42794</v>
      </c>
    </row>
    <row r="174" ht="15" hidden="1">
      <c r="AX174" s="28">
        <v>42795</v>
      </c>
    </row>
    <row r="175" ht="15" hidden="1">
      <c r="AX175" s="28">
        <v>42796</v>
      </c>
    </row>
    <row r="176" ht="15" hidden="1">
      <c r="AX176" s="28">
        <v>42797</v>
      </c>
    </row>
    <row r="177" ht="15" hidden="1">
      <c r="AX177" s="28">
        <v>42798</v>
      </c>
    </row>
    <row r="178" ht="15" hidden="1">
      <c r="AX178" s="28">
        <v>42799</v>
      </c>
    </row>
    <row r="179" ht="15" hidden="1">
      <c r="AX179" s="28">
        <v>42800</v>
      </c>
    </row>
    <row r="180" ht="15" hidden="1">
      <c r="AX180" s="28">
        <v>42801</v>
      </c>
    </row>
    <row r="181" ht="15" hidden="1">
      <c r="AX181" s="28">
        <v>42802</v>
      </c>
    </row>
    <row r="182" ht="15">
      <c r="AX182" s="28">
        <v>42803</v>
      </c>
    </row>
    <row r="183" ht="15">
      <c r="AX183" s="28">
        <v>42804</v>
      </c>
    </row>
    <row r="184" ht="15">
      <c r="AX184" s="28">
        <v>42805</v>
      </c>
    </row>
    <row r="185" ht="15">
      <c r="AX185" s="28">
        <v>42806</v>
      </c>
    </row>
    <row r="186" ht="15">
      <c r="AX186" s="28">
        <v>42807</v>
      </c>
    </row>
    <row r="187" ht="15">
      <c r="AX187" s="28">
        <v>42808</v>
      </c>
    </row>
    <row r="188" ht="15">
      <c r="AX188" s="28">
        <v>42809</v>
      </c>
    </row>
    <row r="189" ht="15">
      <c r="AX189" s="28">
        <v>42810</v>
      </c>
    </row>
    <row r="190" ht="15">
      <c r="AX190" s="28">
        <v>42811</v>
      </c>
    </row>
    <row r="191" ht="15">
      <c r="AX191" s="28">
        <v>42812</v>
      </c>
    </row>
    <row r="192" ht="15">
      <c r="AX192" s="28">
        <v>42813</v>
      </c>
    </row>
    <row r="193" ht="15">
      <c r="AX193" s="28">
        <v>42814</v>
      </c>
    </row>
    <row r="194" ht="15">
      <c r="AX194" s="28">
        <v>42815</v>
      </c>
    </row>
    <row r="195" ht="15">
      <c r="AX195" s="28">
        <v>42816</v>
      </c>
    </row>
    <row r="196" ht="15">
      <c r="AX196" s="28">
        <v>42817</v>
      </c>
    </row>
    <row r="197" ht="15">
      <c r="AX197" s="28">
        <v>42818</v>
      </c>
    </row>
    <row r="198" ht="15">
      <c r="AX198" s="28">
        <v>42819</v>
      </c>
    </row>
    <row r="199" ht="15">
      <c r="AX199" s="28">
        <v>42820</v>
      </c>
    </row>
    <row r="200" ht="15">
      <c r="AX200" s="28">
        <v>42821</v>
      </c>
    </row>
    <row r="201" ht="15">
      <c r="AX201" s="28">
        <v>42822</v>
      </c>
    </row>
    <row r="202" ht="15">
      <c r="AX202" s="28">
        <v>42823</v>
      </c>
    </row>
    <row r="203" ht="15">
      <c r="AX203" s="28">
        <v>42824</v>
      </c>
    </row>
    <row r="204" ht="15">
      <c r="AX204" s="28">
        <v>42825</v>
      </c>
    </row>
    <row r="205" ht="15">
      <c r="AX205" s="28">
        <v>42826</v>
      </c>
    </row>
    <row r="206" ht="15">
      <c r="AX206" s="28">
        <v>42827</v>
      </c>
    </row>
    <row r="207" ht="15">
      <c r="AX207" s="28">
        <v>42828</v>
      </c>
    </row>
    <row r="208" ht="15">
      <c r="AX208" s="28">
        <v>42829</v>
      </c>
    </row>
  </sheetData>
  <sheetProtection password="FF42" sheet="1" formatColumns="0" formatRows="0" insertColumns="0" insertRows="0" insertHyperlinks="0" deleteColumns="0" deleteRows="0" selectLockedCells="1" sort="0" autoFilter="0" pivotTables="0" selectUnlockedCells="1"/>
  <mergeCells count="4">
    <mergeCell ref="D2:I2"/>
    <mergeCell ref="J2:M2"/>
    <mergeCell ref="N2:P2"/>
    <mergeCell ref="Q2:S2"/>
  </mergeCells>
  <dataValidations count="2">
    <dataValidation type="custom" allowBlank="1" showInputMessage="1" showErrorMessage="1" sqref="D64:D65 W62:BE87 AX127:AX131 C69:D71 A132:D206">
      <formula1>"no"</formula1>
    </dataValidation>
    <dataValidation type="custom" allowBlank="1" showInputMessage="1" showErrorMessage="1" sqref="B49:B55 B58:B131 C67:D67 F47:V138 E47:E62 E64:E138 E63">
      <formula1>"NO"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2.57421875" style="0" customWidth="1"/>
    <col min="4" max="4" width="13.421875" style="0" customWidth="1"/>
    <col min="6" max="6" width="13.7109375" style="0" customWidth="1"/>
    <col min="7" max="7" width="5.00390625" style="0" customWidth="1"/>
    <col min="8" max="8" width="13.140625" style="0" customWidth="1"/>
    <col min="13" max="13" width="12.57421875" style="0" customWidth="1"/>
  </cols>
  <sheetData>
    <row r="1" spans="1:14" ht="18.75">
      <c r="A1" s="65" t="s">
        <v>75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  <c r="M1" s="17"/>
      <c r="N1" s="17"/>
    </row>
    <row r="2" spans="1:14" ht="18.75">
      <c r="A2" s="66" t="s">
        <v>76</v>
      </c>
      <c r="B2" s="66"/>
      <c r="C2" s="66"/>
      <c r="D2" s="66"/>
      <c r="E2" s="66"/>
      <c r="F2" s="66"/>
      <c r="G2" s="66"/>
      <c r="H2" s="17"/>
      <c r="I2" s="17"/>
      <c r="J2" s="17"/>
      <c r="K2" s="17"/>
      <c r="L2" s="17"/>
      <c r="M2" s="17"/>
      <c r="N2" s="17"/>
    </row>
    <row r="3" spans="1:14" ht="18.75">
      <c r="A3" s="66" t="s">
        <v>77</v>
      </c>
      <c r="B3" s="66"/>
      <c r="C3" s="66"/>
      <c r="D3" s="66"/>
      <c r="E3" s="66"/>
      <c r="F3" s="66"/>
      <c r="G3" s="66"/>
      <c r="H3" s="17"/>
      <c r="I3" s="17"/>
      <c r="J3" s="17"/>
      <c r="K3" s="17"/>
      <c r="L3" s="17"/>
      <c r="M3" s="17"/>
      <c r="N3" s="17"/>
    </row>
    <row r="4" spans="1:14" ht="28.5" customHeight="1">
      <c r="A4" s="67" t="s">
        <v>110</v>
      </c>
      <c r="B4" s="67"/>
      <c r="C4" s="67"/>
      <c r="D4" s="67"/>
      <c r="E4" s="67"/>
      <c r="F4" s="67"/>
      <c r="G4" s="67"/>
      <c r="H4" s="17"/>
      <c r="I4" s="17"/>
      <c r="J4" s="17"/>
      <c r="K4" s="17"/>
      <c r="L4" s="17"/>
      <c r="M4" s="17"/>
      <c r="N4" s="17"/>
    </row>
    <row r="5" spans="1:14" ht="18.75">
      <c r="A5" s="68"/>
      <c r="B5" s="68"/>
      <c r="C5" s="68"/>
      <c r="D5" s="68"/>
      <c r="E5" s="68"/>
      <c r="F5" s="68"/>
      <c r="G5" s="68"/>
      <c r="H5" s="17"/>
      <c r="I5" s="17"/>
      <c r="J5" s="17"/>
      <c r="K5" s="17"/>
      <c r="L5" s="17"/>
      <c r="M5" s="17"/>
      <c r="N5" s="17"/>
    </row>
    <row r="6" spans="1:14" ht="27.75" customHeight="1">
      <c r="A6" s="39"/>
      <c r="B6" s="70" t="s">
        <v>116</v>
      </c>
      <c r="C6" s="70"/>
      <c r="D6" s="70"/>
      <c r="E6" s="70"/>
      <c r="F6" s="70"/>
      <c r="G6" s="70"/>
      <c r="H6" s="17"/>
      <c r="I6" s="17"/>
      <c r="J6" s="17"/>
      <c r="K6" s="17"/>
      <c r="L6" s="17"/>
      <c r="M6" s="17"/>
      <c r="N6" s="17"/>
    </row>
    <row r="7" spans="1:14" ht="27.75" customHeight="1">
      <c r="A7" s="62" t="s">
        <v>89</v>
      </c>
      <c r="B7" s="62"/>
      <c r="C7" s="62"/>
      <c r="D7" s="62"/>
      <c r="E7" s="62"/>
      <c r="F7" s="62"/>
      <c r="G7" s="62"/>
      <c r="H7" s="17"/>
      <c r="I7" s="17"/>
      <c r="J7" s="17"/>
      <c r="K7" s="17"/>
      <c r="L7" s="17"/>
      <c r="M7" s="17"/>
      <c r="N7" s="17"/>
    </row>
    <row r="8" spans="1:14" ht="27.75" customHeight="1">
      <c r="A8" s="62" t="s">
        <v>78</v>
      </c>
      <c r="B8" s="62"/>
      <c r="C8" s="62"/>
      <c r="D8" s="62"/>
      <c r="E8" s="62"/>
      <c r="F8" s="62"/>
      <c r="G8" s="62"/>
      <c r="H8" s="17"/>
      <c r="I8" s="17"/>
      <c r="J8" s="17"/>
      <c r="K8" s="17"/>
      <c r="L8" s="17"/>
      <c r="M8" s="17"/>
      <c r="N8" s="17"/>
    </row>
    <row r="9" spans="1:14" ht="27.75" customHeight="1">
      <c r="A9" s="62" t="s">
        <v>88</v>
      </c>
      <c r="B9" s="62"/>
      <c r="C9" s="62"/>
      <c r="D9" s="62"/>
      <c r="E9" s="62"/>
      <c r="F9" s="62"/>
      <c r="G9" s="62"/>
      <c r="H9" s="17"/>
      <c r="I9" s="17"/>
      <c r="J9" s="17"/>
      <c r="K9" s="17"/>
      <c r="L9" s="17"/>
      <c r="M9" s="17"/>
      <c r="N9" s="17"/>
    </row>
    <row r="10" spans="1:14" ht="27.75" customHeight="1">
      <c r="A10" s="62" t="s">
        <v>90</v>
      </c>
      <c r="B10" s="62"/>
      <c r="C10" s="62"/>
      <c r="D10" s="62"/>
      <c r="E10" s="62"/>
      <c r="F10" s="62"/>
      <c r="G10" s="62"/>
      <c r="H10" s="17"/>
      <c r="I10" s="17"/>
      <c r="J10" s="17"/>
      <c r="K10" s="17"/>
      <c r="L10" s="17"/>
      <c r="M10" s="17"/>
      <c r="N10" s="17"/>
    </row>
    <row r="11" spans="1:14" ht="27.75" customHeight="1">
      <c r="A11" s="62" t="s">
        <v>79</v>
      </c>
      <c r="B11" s="62"/>
      <c r="C11" s="62"/>
      <c r="D11" s="62"/>
      <c r="E11" s="62"/>
      <c r="F11" s="62"/>
      <c r="G11" s="62"/>
      <c r="H11" s="17"/>
      <c r="I11" s="17"/>
      <c r="J11" s="17"/>
      <c r="K11" s="17"/>
      <c r="L11" s="17"/>
      <c r="M11" s="17"/>
      <c r="N11" s="17"/>
    </row>
    <row r="12" spans="1:14" ht="27.75" customHeight="1">
      <c r="A12" s="62" t="s">
        <v>80</v>
      </c>
      <c r="B12" s="62"/>
      <c r="C12" s="62"/>
      <c r="D12" s="62"/>
      <c r="E12" s="62"/>
      <c r="F12" s="62"/>
      <c r="G12" s="62"/>
      <c r="H12" s="17"/>
      <c r="I12" s="17"/>
      <c r="J12" s="17"/>
      <c r="K12" s="17"/>
      <c r="L12" s="17"/>
      <c r="M12" s="17"/>
      <c r="N12" s="17"/>
    </row>
    <row r="13" spans="1:14" ht="27.75" customHeight="1">
      <c r="A13" s="62" t="s">
        <v>81</v>
      </c>
      <c r="B13" s="62"/>
      <c r="C13" s="62"/>
      <c r="D13" s="62"/>
      <c r="E13" s="62"/>
      <c r="F13" s="62"/>
      <c r="G13" s="62"/>
      <c r="H13" s="17"/>
      <c r="I13" s="17"/>
      <c r="J13" s="17"/>
      <c r="K13" s="17"/>
      <c r="L13" s="17"/>
      <c r="M13" s="17"/>
      <c r="N13" s="17"/>
    </row>
    <row r="14" spans="1:14" ht="27.75" customHeight="1">
      <c r="A14" s="62" t="s">
        <v>82</v>
      </c>
      <c r="B14" s="62"/>
      <c r="C14" s="62"/>
      <c r="D14" s="62"/>
      <c r="E14" s="62"/>
      <c r="F14" s="62"/>
      <c r="G14" s="62"/>
      <c r="H14" s="17"/>
      <c r="I14" s="17"/>
      <c r="J14" s="17"/>
      <c r="K14" s="17"/>
      <c r="L14" s="17"/>
      <c r="M14" s="17"/>
      <c r="N14" s="17"/>
    </row>
    <row r="15" spans="1:14" ht="27.75" customHeight="1">
      <c r="A15" s="38"/>
      <c r="B15" s="38"/>
      <c r="C15" s="38"/>
      <c r="D15" s="38"/>
      <c r="E15" s="38"/>
      <c r="F15" s="38"/>
      <c r="G15" s="38"/>
      <c r="H15" s="17"/>
      <c r="I15" s="17"/>
      <c r="J15" s="17"/>
      <c r="K15" s="17"/>
      <c r="L15" s="17"/>
      <c r="M15" s="17"/>
      <c r="N15" s="17"/>
    </row>
    <row r="16" spans="1:14" ht="27.75" customHeight="1">
      <c r="A16" s="38"/>
      <c r="B16" s="38"/>
      <c r="C16" s="38"/>
      <c r="D16" s="38"/>
      <c r="E16" s="38"/>
      <c r="F16" s="38"/>
      <c r="G16" s="38"/>
      <c r="H16" s="17"/>
      <c r="I16" s="17"/>
      <c r="J16" s="17"/>
      <c r="K16" s="17"/>
      <c r="L16" s="17"/>
      <c r="M16" s="17"/>
      <c r="N16" s="17"/>
    </row>
    <row r="17" spans="1:14" ht="27.75" customHeight="1">
      <c r="A17" s="38"/>
      <c r="B17" s="38"/>
      <c r="C17" s="38"/>
      <c r="D17" s="38"/>
      <c r="E17" s="38"/>
      <c r="F17" s="38"/>
      <c r="G17" s="38"/>
      <c r="H17" s="17"/>
      <c r="I17" s="17"/>
      <c r="J17" s="17"/>
      <c r="K17" s="17"/>
      <c r="L17" s="17"/>
      <c r="M17" s="17"/>
      <c r="N17" s="17"/>
    </row>
    <row r="18" spans="1:14" ht="30" customHeight="1">
      <c r="A18" s="64" t="s">
        <v>83</v>
      </c>
      <c r="B18" s="64"/>
      <c r="C18" s="40" t="s">
        <v>23</v>
      </c>
      <c r="D18" s="63" t="str">
        <f>CONCATENATE('Output FORM-B'!D9,",",'Output FORM-B'!F9,'Output FORM-B'!G9)</f>
        <v>PB-II(9300-34800),Grade Pay-4200</v>
      </c>
      <c r="E18" s="63"/>
      <c r="F18" s="63"/>
      <c r="G18" s="63"/>
      <c r="H18" s="17"/>
      <c r="I18" s="17"/>
      <c r="J18" s="17"/>
      <c r="K18" s="17"/>
      <c r="L18" s="17"/>
      <c r="M18" s="17"/>
      <c r="N18" s="17"/>
    </row>
    <row r="19" spans="1:14" ht="27.75" customHeight="1">
      <c r="A19" s="38"/>
      <c r="B19" s="38"/>
      <c r="C19" s="38"/>
      <c r="D19" s="38"/>
      <c r="E19" s="38"/>
      <c r="F19" s="38"/>
      <c r="G19" s="38"/>
      <c r="H19" s="17"/>
      <c r="I19" s="17"/>
      <c r="J19" s="17"/>
      <c r="K19" s="17"/>
      <c r="L19" s="17"/>
      <c r="M19" s="17"/>
      <c r="N19" s="17"/>
    </row>
    <row r="20" spans="1:14" ht="27.75" customHeight="1">
      <c r="A20" s="33"/>
      <c r="B20" s="33"/>
      <c r="C20" s="33"/>
      <c r="D20" s="33"/>
      <c r="E20" s="33"/>
      <c r="F20" s="33"/>
      <c r="G20" s="33"/>
      <c r="H20" s="17"/>
      <c r="I20" s="17"/>
      <c r="J20" s="17"/>
      <c r="K20" s="17"/>
      <c r="L20" s="17"/>
      <c r="M20" s="17"/>
      <c r="N20" s="17"/>
    </row>
    <row r="21" spans="1:14" ht="27.75" customHeight="1">
      <c r="A21" s="33"/>
      <c r="B21" s="35" t="s">
        <v>66</v>
      </c>
      <c r="C21" s="69"/>
      <c r="D21" s="69"/>
      <c r="E21" s="69"/>
      <c r="F21" s="69"/>
      <c r="G21" s="69"/>
      <c r="H21" s="17"/>
      <c r="I21" s="17"/>
      <c r="J21" s="17"/>
      <c r="K21" s="17"/>
      <c r="L21" s="17"/>
      <c r="M21" s="17"/>
      <c r="N21" s="17"/>
    </row>
    <row r="22" spans="1:14" ht="27.75" customHeight="1">
      <c r="A22" s="33"/>
      <c r="B22" s="35" t="s">
        <v>67</v>
      </c>
      <c r="C22" s="60" t="str">
        <f>'data processing sheet'!D58</f>
        <v>………………………</v>
      </c>
      <c r="D22" s="60"/>
      <c r="E22" s="60"/>
      <c r="F22" s="60"/>
      <c r="G22" s="60"/>
      <c r="H22" s="17"/>
      <c r="I22" s="17"/>
      <c r="J22" s="17"/>
      <c r="K22" s="17"/>
      <c r="L22" s="17"/>
      <c r="M22" s="17"/>
      <c r="N22" s="17"/>
    </row>
    <row r="23" spans="1:14" ht="27.75" customHeight="1">
      <c r="A23" s="33"/>
      <c r="B23" s="35" t="s">
        <v>72</v>
      </c>
      <c r="C23" s="60" t="s">
        <v>114</v>
      </c>
      <c r="D23" s="60"/>
      <c r="E23" s="60"/>
      <c r="F23" s="60"/>
      <c r="G23" s="60"/>
      <c r="H23" s="17"/>
      <c r="I23" s="17"/>
      <c r="J23" s="17"/>
      <c r="K23" s="17"/>
      <c r="L23" s="17"/>
      <c r="M23" s="17"/>
      <c r="N23" s="17"/>
    </row>
    <row r="24" spans="1:14" ht="42.75" customHeight="1">
      <c r="A24" s="33"/>
      <c r="B24" s="35" t="s">
        <v>84</v>
      </c>
      <c r="C24" s="61" t="s">
        <v>115</v>
      </c>
      <c r="D24" s="61"/>
      <c r="E24" s="61"/>
      <c r="F24" s="61"/>
      <c r="G24" s="61"/>
      <c r="H24" s="17"/>
      <c r="I24" s="17"/>
      <c r="J24" s="17"/>
      <c r="K24" s="17"/>
      <c r="L24" s="17"/>
      <c r="M24" s="17"/>
      <c r="N24" s="17"/>
    </row>
    <row r="25" spans="1:14" ht="27.75" customHeight="1">
      <c r="A25" s="33"/>
      <c r="B25" s="35" t="s">
        <v>73</v>
      </c>
      <c r="C25" s="35"/>
      <c r="D25" s="35"/>
      <c r="E25" s="36"/>
      <c r="F25" s="37"/>
      <c r="G25" s="37"/>
      <c r="H25" s="17"/>
      <c r="I25" s="17"/>
      <c r="J25" s="17"/>
      <c r="K25" s="17"/>
      <c r="L25" s="17"/>
      <c r="M25" s="17"/>
      <c r="N25" s="17"/>
    </row>
    <row r="26" spans="1:14" ht="27.75" customHeight="1">
      <c r="A26" s="33"/>
      <c r="B26" s="34" t="s">
        <v>85</v>
      </c>
      <c r="C26" s="34"/>
      <c r="D26" s="34"/>
      <c r="F26" s="33"/>
      <c r="G26" s="33"/>
      <c r="H26" s="17"/>
      <c r="I26" s="17"/>
      <c r="J26" s="17"/>
      <c r="K26" s="17"/>
      <c r="L26" s="17"/>
      <c r="M26" s="17"/>
      <c r="N26" s="17"/>
    </row>
    <row r="27" spans="1:14" ht="27.75" customHeight="1">
      <c r="A27" s="33"/>
      <c r="B27" s="33"/>
      <c r="C27" s="33"/>
      <c r="D27" s="34"/>
      <c r="E27" s="34"/>
      <c r="F27" s="33"/>
      <c r="G27" s="33"/>
      <c r="H27" s="17"/>
      <c r="I27" s="17"/>
      <c r="J27" s="17"/>
      <c r="K27" s="17"/>
      <c r="L27" s="17"/>
      <c r="M27" s="17"/>
      <c r="N27" s="17"/>
    </row>
    <row r="28" spans="1:14" ht="27.75" customHeight="1">
      <c r="A28" s="33"/>
      <c r="B28" s="33"/>
      <c r="C28" s="33"/>
      <c r="D28" s="34"/>
      <c r="E28" s="34"/>
      <c r="F28" s="33"/>
      <c r="G28" s="33"/>
      <c r="H28" s="17"/>
      <c r="I28" s="17"/>
      <c r="J28" s="17"/>
      <c r="K28" s="17"/>
      <c r="L28" s="17"/>
      <c r="M28" s="17"/>
      <c r="N28" s="17"/>
    </row>
    <row r="29" spans="1:14" ht="27.75" customHeight="1">
      <c r="A29" s="33"/>
      <c r="B29" s="33"/>
      <c r="C29" s="33"/>
      <c r="D29" s="34"/>
      <c r="E29" s="34"/>
      <c r="F29" s="33"/>
      <c r="G29" s="33"/>
      <c r="H29" s="17"/>
      <c r="I29" s="17"/>
      <c r="J29" s="17"/>
      <c r="K29" s="17"/>
      <c r="L29" s="17"/>
      <c r="M29" s="17"/>
      <c r="N29" s="17"/>
    </row>
    <row r="30" spans="1:14" ht="27.75" customHeight="1">
      <c r="A30" s="33"/>
      <c r="B30" s="33"/>
      <c r="C30" s="33"/>
      <c r="D30" s="34"/>
      <c r="E30" s="34"/>
      <c r="F30" s="33"/>
      <c r="G30" s="33"/>
      <c r="H30" s="17"/>
      <c r="I30" s="17"/>
      <c r="J30" s="17"/>
      <c r="K30" s="17"/>
      <c r="L30" s="17"/>
      <c r="M30" s="17"/>
      <c r="N30" s="17"/>
    </row>
    <row r="31" spans="1:14" ht="27.75" customHeight="1">
      <c r="A31" s="33"/>
      <c r="B31" s="33"/>
      <c r="C31" s="33"/>
      <c r="D31" s="34"/>
      <c r="E31" s="34"/>
      <c r="F31" s="33"/>
      <c r="G31" s="33"/>
      <c r="H31" s="17"/>
      <c r="I31" s="17"/>
      <c r="J31" s="17"/>
      <c r="K31" s="17"/>
      <c r="L31" s="17"/>
      <c r="M31" s="17"/>
      <c r="N31" s="17"/>
    </row>
    <row r="32" spans="1:14" ht="27.75" customHeight="1">
      <c r="A32" s="33"/>
      <c r="B32" s="33"/>
      <c r="C32" s="33"/>
      <c r="D32" s="34"/>
      <c r="E32" s="34"/>
      <c r="F32" s="33"/>
      <c r="G32" s="33"/>
      <c r="H32" s="17"/>
      <c r="I32" s="17"/>
      <c r="J32" s="17"/>
      <c r="K32" s="17"/>
      <c r="L32" s="17"/>
      <c r="M32" s="17"/>
      <c r="N32" s="17"/>
    </row>
    <row r="33" spans="1:14" ht="27.75" customHeight="1">
      <c r="A33" s="33"/>
      <c r="B33" s="33"/>
      <c r="C33" s="33"/>
      <c r="D33" s="34"/>
      <c r="E33" s="34"/>
      <c r="F33" s="33"/>
      <c r="G33" s="33"/>
      <c r="H33" s="17"/>
      <c r="I33" s="17"/>
      <c r="J33" s="17"/>
      <c r="K33" s="17"/>
      <c r="L33" s="17"/>
      <c r="M33" s="17"/>
      <c r="N33" s="17"/>
    </row>
    <row r="34" spans="1:14" ht="27.75" customHeight="1">
      <c r="A34" s="33"/>
      <c r="B34" s="33"/>
      <c r="C34" s="33"/>
      <c r="D34" s="34"/>
      <c r="E34" s="34"/>
      <c r="F34" s="33"/>
      <c r="G34" s="33"/>
      <c r="H34" s="17"/>
      <c r="I34" s="17"/>
      <c r="J34" s="17"/>
      <c r="K34" s="17"/>
      <c r="L34" s="17"/>
      <c r="M34" s="17"/>
      <c r="N34" s="17"/>
    </row>
    <row r="35" ht="15">
      <c r="B35" s="58" t="s">
        <v>112</v>
      </c>
    </row>
  </sheetData>
  <sheetProtection password="FF42" sheet="1" formatCells="0" formatColumns="0" formatRows="0" insertColumns="0" insertRows="0" insertHyperlinks="0" deleteColumns="0" deleteRows="0" selectLockedCells="1" autoFilter="0" pivotTables="0" selectUnlockedCells="1"/>
  <mergeCells count="20">
    <mergeCell ref="A1:G1"/>
    <mergeCell ref="A2:G2"/>
    <mergeCell ref="A4:G4"/>
    <mergeCell ref="A5:G5"/>
    <mergeCell ref="A3:G3"/>
    <mergeCell ref="C21:G21"/>
    <mergeCell ref="A7:G7"/>
    <mergeCell ref="B6:G6"/>
    <mergeCell ref="A8:G8"/>
    <mergeCell ref="A9:G9"/>
    <mergeCell ref="C22:G22"/>
    <mergeCell ref="C23:G23"/>
    <mergeCell ref="C24:G24"/>
    <mergeCell ref="A10:G10"/>
    <mergeCell ref="A13:G13"/>
    <mergeCell ref="A14:G14"/>
    <mergeCell ref="D18:G18"/>
    <mergeCell ref="A18:B18"/>
    <mergeCell ref="A11:G11"/>
    <mergeCell ref="A12:G12"/>
  </mergeCells>
  <dataValidations count="1">
    <dataValidation type="custom" allowBlank="1" showInputMessage="1" showErrorMessage="1" promptTitle="abinash mishra" prompt="abinash mishra" sqref="A1:IV65536">
      <formula1>"no"</formula1>
    </dataValidation>
  </dataValidations>
  <printOptions/>
  <pageMargins left="0.9448818897637796" right="0.9448818897637796" top="0.7480314960629921" bottom="0.5511811023622047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2.57421875" style="0" customWidth="1"/>
    <col min="4" max="4" width="12.140625" style="0" customWidth="1"/>
    <col min="6" max="6" width="13.7109375" style="0" customWidth="1"/>
    <col min="7" max="7" width="12.8515625" style="0" customWidth="1"/>
    <col min="8" max="8" width="13.140625" style="0" hidden="1" customWidth="1"/>
    <col min="9" max="12" width="0" style="0" hidden="1" customWidth="1"/>
    <col min="13" max="13" width="12.57421875" style="0" hidden="1" customWidth="1"/>
    <col min="14" max="16" width="0" style="0" hidden="1" customWidth="1"/>
  </cols>
  <sheetData>
    <row r="1" spans="1:14" ht="18.75">
      <c r="A1" s="65" t="s">
        <v>27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  <c r="M1" s="17"/>
      <c r="N1" s="17"/>
    </row>
    <row r="2" spans="1:14" ht="18.75">
      <c r="A2" s="65" t="s">
        <v>28</v>
      </c>
      <c r="B2" s="65"/>
      <c r="C2" s="65"/>
      <c r="D2" s="65"/>
      <c r="E2" s="65"/>
      <c r="F2" s="65"/>
      <c r="G2" s="65"/>
      <c r="H2" s="17"/>
      <c r="I2" s="17"/>
      <c r="J2" s="17"/>
      <c r="K2" s="17"/>
      <c r="L2" s="17"/>
      <c r="M2" s="17"/>
      <c r="N2" s="17"/>
    </row>
    <row r="3" spans="1:14" ht="18.75">
      <c r="A3" s="68" t="s">
        <v>110</v>
      </c>
      <c r="B3" s="68"/>
      <c r="C3" s="68"/>
      <c r="D3" s="68"/>
      <c r="E3" s="68"/>
      <c r="F3" s="68"/>
      <c r="G3" s="68"/>
      <c r="H3" s="17"/>
      <c r="I3" s="17"/>
      <c r="J3" s="17"/>
      <c r="K3" s="17"/>
      <c r="L3" s="17"/>
      <c r="M3" s="17"/>
      <c r="N3" s="17"/>
    </row>
    <row r="4" spans="1:14" ht="18.75">
      <c r="A4" s="18"/>
      <c r="B4" s="18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</row>
    <row r="5" spans="1:14" ht="24" customHeight="1">
      <c r="A5" s="24" t="s">
        <v>29</v>
      </c>
      <c r="B5" s="19" t="s">
        <v>22</v>
      </c>
      <c r="C5" s="19" t="s">
        <v>23</v>
      </c>
      <c r="D5" s="71" t="str">
        <f>IF('data processing sheet'!D58=0,MID('Output FORM-B'!K5,1,1),CONCATENATE('data processing sheet'!C58," ",'data processing sheet'!D58))</f>
        <v>SRI ………………………</v>
      </c>
      <c r="E5" s="71"/>
      <c r="F5" s="71"/>
      <c r="G5" s="17"/>
      <c r="H5" s="17"/>
      <c r="I5" s="17"/>
      <c r="J5" s="17"/>
      <c r="K5" s="17"/>
      <c r="L5" s="17"/>
      <c r="M5" s="17"/>
      <c r="N5" s="17"/>
    </row>
    <row r="6" spans="1:14" ht="24" customHeight="1">
      <c r="A6" s="24" t="s">
        <v>30</v>
      </c>
      <c r="B6" s="19" t="s">
        <v>31</v>
      </c>
      <c r="C6" s="19" t="s">
        <v>23</v>
      </c>
      <c r="D6" s="72">
        <f>IF('data processing sheet'!D125=0,MID('Output FORM-B'!I6,1,1),'data processing sheet'!D125)</f>
        <v>42757</v>
      </c>
      <c r="E6" s="72"/>
      <c r="F6" s="72"/>
      <c r="G6" s="17"/>
      <c r="H6" s="17"/>
      <c r="I6" s="17"/>
      <c r="J6" s="17"/>
      <c r="K6" s="17"/>
      <c r="L6" s="17"/>
      <c r="M6" s="17"/>
      <c r="N6" s="17"/>
    </row>
    <row r="7" spans="1:14" ht="24" customHeight="1">
      <c r="A7" s="24" t="s">
        <v>36</v>
      </c>
      <c r="B7" s="21" t="s">
        <v>32</v>
      </c>
      <c r="C7" s="19" t="s">
        <v>23</v>
      </c>
      <c r="D7" s="71" t="s">
        <v>113</v>
      </c>
      <c r="E7" s="71"/>
      <c r="F7" s="71"/>
      <c r="G7" s="17"/>
      <c r="H7" s="17"/>
      <c r="I7" s="17"/>
      <c r="J7" s="17"/>
      <c r="K7" s="17"/>
      <c r="L7" s="17"/>
      <c r="M7" s="17"/>
      <c r="N7" s="17"/>
    </row>
    <row r="8" spans="1:14" ht="37.5" customHeight="1">
      <c r="A8" s="24"/>
      <c r="B8" s="21" t="s">
        <v>33</v>
      </c>
      <c r="C8" s="19"/>
      <c r="D8" s="23"/>
      <c r="E8" s="23"/>
      <c r="F8" s="23"/>
      <c r="G8" s="17"/>
      <c r="H8" s="17"/>
      <c r="I8" s="17"/>
      <c r="J8" s="17"/>
      <c r="K8" s="17"/>
      <c r="L8" s="17"/>
      <c r="M8" s="17"/>
      <c r="N8" s="17"/>
    </row>
    <row r="9" spans="1:14" ht="24" customHeight="1">
      <c r="A9" s="24" t="s">
        <v>37</v>
      </c>
      <c r="B9" s="19" t="s">
        <v>34</v>
      </c>
      <c r="C9" s="19" t="s">
        <v>23</v>
      </c>
      <c r="D9" s="31" t="str">
        <f>'data processing sheet'!AZ130</f>
        <v>PB-II(9300-34800)</v>
      </c>
      <c r="E9" s="31"/>
      <c r="F9" s="31" t="s">
        <v>35</v>
      </c>
      <c r="G9" s="27">
        <f>'data processing sheet'!D62</f>
        <v>4200</v>
      </c>
      <c r="H9" s="17"/>
      <c r="I9" s="17"/>
      <c r="J9" s="17"/>
      <c r="K9" s="17"/>
      <c r="L9" s="17"/>
      <c r="M9" s="17"/>
      <c r="N9" s="17"/>
    </row>
    <row r="10" spans="1:14" ht="24" customHeight="1">
      <c r="A10" s="24" t="s">
        <v>40</v>
      </c>
      <c r="B10" s="19" t="s">
        <v>39</v>
      </c>
      <c r="C10" s="19" t="s">
        <v>23</v>
      </c>
      <c r="D10" s="27">
        <f>'data processing sheet'!E64</f>
        <v>19810</v>
      </c>
      <c r="E10" s="31" t="str">
        <f>CONCATENATE("(",H10," + ",G9,")")</f>
        <v>(15610 + 4200)</v>
      </c>
      <c r="F10" s="31"/>
      <c r="G10" s="17"/>
      <c r="H10" s="22">
        <f>'data processing sheet'!E63</f>
        <v>15610</v>
      </c>
      <c r="I10" s="17"/>
      <c r="J10" s="17"/>
      <c r="K10" s="17"/>
      <c r="L10" s="17"/>
      <c r="M10" s="17"/>
      <c r="N10" s="17"/>
    </row>
    <row r="11" spans="1:14" ht="33">
      <c r="A11" s="24"/>
      <c r="B11" s="21" t="s">
        <v>38</v>
      </c>
      <c r="C11" s="19"/>
      <c r="D11" s="31"/>
      <c r="E11" s="31"/>
      <c r="F11" s="31"/>
      <c r="G11" s="17"/>
      <c r="H11" s="17"/>
      <c r="I11" s="17"/>
      <c r="J11" s="17"/>
      <c r="K11" s="17"/>
      <c r="L11" s="17"/>
      <c r="M11" s="17"/>
      <c r="N11" s="17"/>
    </row>
    <row r="12" spans="1:14" ht="66">
      <c r="A12" s="24" t="s">
        <v>41</v>
      </c>
      <c r="B12" s="21" t="s">
        <v>44</v>
      </c>
      <c r="C12" s="19" t="s">
        <v>23</v>
      </c>
      <c r="D12" s="27">
        <f>'data processing sheet'!E65</f>
        <v>50912</v>
      </c>
      <c r="E12" s="31"/>
      <c r="F12" s="31"/>
      <c r="G12" s="17"/>
      <c r="H12" s="17"/>
      <c r="I12" s="17"/>
      <c r="J12" s="17"/>
      <c r="K12" s="17"/>
      <c r="L12" s="17"/>
      <c r="M12" s="17"/>
      <c r="N12" s="17"/>
    </row>
    <row r="13" spans="1:14" ht="24" customHeight="1">
      <c r="A13" s="24" t="s">
        <v>45</v>
      </c>
      <c r="B13" s="19" t="s">
        <v>42</v>
      </c>
      <c r="C13" s="19" t="s">
        <v>23</v>
      </c>
      <c r="D13" s="31">
        <f>'data processing sheet'!D67</f>
        <v>6</v>
      </c>
      <c r="E13" s="31"/>
      <c r="F13" s="31"/>
      <c r="G13" s="17"/>
      <c r="H13" s="17"/>
      <c r="I13" s="17"/>
      <c r="J13" s="17"/>
      <c r="K13" s="17"/>
      <c r="L13" s="17"/>
      <c r="M13" s="17"/>
      <c r="N13" s="17"/>
    </row>
    <row r="14" spans="1:14" ht="33">
      <c r="A14" s="24"/>
      <c r="B14" s="21" t="s">
        <v>43</v>
      </c>
      <c r="C14" s="19"/>
      <c r="D14" s="31"/>
      <c r="E14" s="31"/>
      <c r="F14" s="31"/>
      <c r="G14" s="17"/>
      <c r="H14" s="17"/>
      <c r="I14" s="17"/>
      <c r="J14" s="17"/>
      <c r="K14" s="17"/>
      <c r="L14" s="17"/>
      <c r="M14" s="17"/>
      <c r="N14" s="17"/>
    </row>
    <row r="15" spans="1:14" ht="54.75" customHeight="1">
      <c r="A15" s="24" t="s">
        <v>46</v>
      </c>
      <c r="B15" s="21" t="s">
        <v>47</v>
      </c>
      <c r="C15" s="19" t="s">
        <v>23</v>
      </c>
      <c r="D15" s="27">
        <f>'data processing sheet'!D69</f>
        <v>52000</v>
      </c>
      <c r="E15" s="31"/>
      <c r="F15" s="31"/>
      <c r="G15" s="17"/>
      <c r="H15" s="17"/>
      <c r="I15" s="17"/>
      <c r="J15" s="17"/>
      <c r="K15" s="17"/>
      <c r="L15" s="17"/>
      <c r="M15" s="17"/>
      <c r="N15" s="17"/>
    </row>
    <row r="16" spans="1:14" ht="24" customHeight="1">
      <c r="A16" s="24" t="s">
        <v>48</v>
      </c>
      <c r="B16" s="21" t="s">
        <v>49</v>
      </c>
      <c r="C16" s="19" t="s">
        <v>23</v>
      </c>
      <c r="D16" s="27" t="s">
        <v>52</v>
      </c>
      <c r="E16" s="31"/>
      <c r="F16" s="31"/>
      <c r="G16" s="17"/>
      <c r="H16" s="17"/>
      <c r="I16" s="17"/>
      <c r="J16" s="17"/>
      <c r="K16" s="17"/>
      <c r="L16" s="17"/>
      <c r="M16" s="17"/>
      <c r="N16" s="17"/>
    </row>
    <row r="17" spans="1:14" ht="24" customHeight="1">
      <c r="A17" s="24" t="s">
        <v>50</v>
      </c>
      <c r="B17" s="21" t="s">
        <v>51</v>
      </c>
      <c r="C17" s="19" t="s">
        <v>23</v>
      </c>
      <c r="D17" s="27">
        <f>D15</f>
        <v>52000</v>
      </c>
      <c r="E17" s="31"/>
      <c r="F17" s="31"/>
      <c r="G17" s="17"/>
      <c r="H17" s="17"/>
      <c r="I17" s="17"/>
      <c r="J17" s="17"/>
      <c r="K17" s="17"/>
      <c r="L17" s="17"/>
      <c r="M17" s="17"/>
      <c r="N17" s="17"/>
    </row>
    <row r="18" spans="1:14" ht="24" customHeight="1">
      <c r="A18" s="24" t="s">
        <v>53</v>
      </c>
      <c r="B18" s="21" t="s">
        <v>54</v>
      </c>
      <c r="C18" s="19" t="s">
        <v>23</v>
      </c>
      <c r="D18" s="27" t="s">
        <v>55</v>
      </c>
      <c r="E18" s="31"/>
      <c r="F18" s="31"/>
      <c r="G18" s="17"/>
      <c r="H18" s="17"/>
      <c r="I18" s="17"/>
      <c r="J18" s="17"/>
      <c r="K18" s="17"/>
      <c r="L18" s="17"/>
      <c r="M18" s="17"/>
      <c r="N18" s="17"/>
    </row>
    <row r="19" spans="1:14" ht="24" customHeight="1">
      <c r="A19" s="24"/>
      <c r="B19" s="19" t="s">
        <v>24</v>
      </c>
      <c r="C19" s="19" t="s">
        <v>23</v>
      </c>
      <c r="D19" s="27">
        <f>'data processing sheet'!D70</f>
        <v>53600</v>
      </c>
      <c r="E19" s="32"/>
      <c r="F19" s="32"/>
      <c r="G19" s="17"/>
      <c r="H19" s="17"/>
      <c r="I19" s="17"/>
      <c r="J19" s="25">
        <v>11</v>
      </c>
      <c r="K19" s="20" t="s">
        <v>25</v>
      </c>
      <c r="L19" s="20"/>
      <c r="M19" s="22">
        <f>'data processing sheet'!D71</f>
        <v>55200</v>
      </c>
      <c r="N19" s="17"/>
    </row>
    <row r="20" spans="1:14" ht="24" customHeight="1">
      <c r="A20" s="24"/>
      <c r="B20" s="19"/>
      <c r="C20" s="19"/>
      <c r="D20" s="27"/>
      <c r="E20" s="32"/>
      <c r="F20" s="32"/>
      <c r="G20" s="17"/>
      <c r="H20" s="17"/>
      <c r="I20" s="17"/>
      <c r="J20" s="25"/>
      <c r="K20" s="20"/>
      <c r="L20" s="20"/>
      <c r="M20" s="22"/>
      <c r="N20" s="17"/>
    </row>
    <row r="21" spans="1:14" ht="24" customHeight="1">
      <c r="A21" s="24"/>
      <c r="B21" s="19"/>
      <c r="C21" s="19"/>
      <c r="D21" s="27"/>
      <c r="E21" s="32"/>
      <c r="F21" s="32"/>
      <c r="G21" s="17"/>
      <c r="H21" s="17"/>
      <c r="I21" s="17"/>
      <c r="J21" s="25"/>
      <c r="K21" s="20"/>
      <c r="L21" s="20"/>
      <c r="M21" s="22"/>
      <c r="N21" s="17"/>
    </row>
    <row r="22" spans="1:14" ht="18.75">
      <c r="A22" s="25"/>
      <c r="B22" s="20"/>
      <c r="C22" s="19"/>
      <c r="D22" s="22"/>
      <c r="E22" s="20"/>
      <c r="F22" s="20"/>
      <c r="G22" s="17"/>
      <c r="H22" s="17"/>
      <c r="I22" s="17"/>
      <c r="J22" s="25"/>
      <c r="K22" s="20"/>
      <c r="L22" s="20"/>
      <c r="M22" s="22"/>
      <c r="N22" s="17"/>
    </row>
    <row r="23" spans="6:14" ht="18.75">
      <c r="F23" s="20"/>
      <c r="G23" s="17"/>
      <c r="H23" s="17"/>
      <c r="I23" s="17"/>
      <c r="J23" s="17"/>
      <c r="K23" s="17"/>
      <c r="L23" s="17"/>
      <c r="M23" s="17"/>
      <c r="N23" s="17"/>
    </row>
    <row r="24" spans="1:14" ht="18.75">
      <c r="A24" s="26"/>
      <c r="B24" s="17"/>
      <c r="C24" s="17"/>
      <c r="D24" s="17"/>
      <c r="E24" s="17"/>
      <c r="F24" s="20"/>
      <c r="G24" s="17"/>
      <c r="H24" s="17"/>
      <c r="I24" s="17"/>
      <c r="J24" s="17"/>
      <c r="K24" s="17"/>
      <c r="L24" s="17"/>
      <c r="M24" s="17"/>
      <c r="N24" s="17"/>
    </row>
    <row r="25" spans="1:14" ht="18.75">
      <c r="A25" s="26"/>
      <c r="B25" s="17"/>
      <c r="C25" s="17"/>
      <c r="D25" s="17"/>
      <c r="F25" s="30" t="s">
        <v>58</v>
      </c>
      <c r="G25" s="17"/>
      <c r="H25" s="17"/>
      <c r="I25" s="17"/>
      <c r="J25" s="17"/>
      <c r="K25" s="17"/>
      <c r="L25" s="17"/>
      <c r="M25" s="17"/>
      <c r="N25" s="17"/>
    </row>
    <row r="26" spans="1:14" ht="18.75">
      <c r="A26" s="26"/>
      <c r="B26" s="17"/>
      <c r="C26" s="17"/>
      <c r="D26" s="17"/>
      <c r="F26" s="30" t="s">
        <v>57</v>
      </c>
      <c r="G26" s="17"/>
      <c r="H26" s="17"/>
      <c r="I26" s="17"/>
      <c r="J26" s="17"/>
      <c r="K26" s="17"/>
      <c r="L26" s="17"/>
      <c r="M26" s="17"/>
      <c r="N26" s="17"/>
    </row>
    <row r="27" spans="1:14" ht="18.75">
      <c r="A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8.75">
      <c r="A28" s="2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2" ht="15">
      <c r="B32" s="58" t="s">
        <v>112</v>
      </c>
    </row>
  </sheetData>
  <sheetProtection password="FF42" sheet="1" formatColumns="0" formatRows="0" insertColumns="0" insertRows="0" insertHyperlinks="0" deleteColumns="0" deleteRows="0" selectLockedCells="1" sort="0" autoFilter="0" pivotTables="0" selectUnlockedCells="1"/>
  <mergeCells count="6">
    <mergeCell ref="D7:F7"/>
    <mergeCell ref="D6:F6"/>
    <mergeCell ref="D5:F5"/>
    <mergeCell ref="A1:G1"/>
    <mergeCell ref="A2:G2"/>
    <mergeCell ref="A3:G3"/>
  </mergeCells>
  <dataValidations count="5">
    <dataValidation type="custom" allowBlank="1" showInputMessage="1" showErrorMessage="1" promptTitle="ABINASH MISHRA`S 7TH PAY " prompt="ABINASH MISHRA`S 7TH PAY CALCULATOR" sqref="AM1:IV65536 A121:AL65536">
      <formula1>"NO"</formula1>
    </dataValidation>
    <dataValidation type="custom" allowBlank="1" showInputMessage="1" showErrorMessage="1" promptTitle="ABINASH MISHRA`S 7TH PAY " prompt="ABINASH MISHRA`S 7TH PAY CALCULATOR&#10;DON`T ENTER ANY DATA IN ANY CELL. ONLY PRINT ALLOWED" sqref="H1:AL120 A1:G2 A4:A120 B33:B120 B4:B31 C4:C120 G4:G120 D4:F6 D8:F120">
      <formula1>"NO"</formula1>
    </dataValidation>
    <dataValidation type="custom" allowBlank="1" showInputMessage="1" showErrorMessage="1" promptTitle="ABINASH MISHRA`S 7TH PAY " prompt="ABINASH MISHRA`S 7TH PAY CALCULATOR&#10;DON`T ENTER ANY DATA IN ANY CELL. ONLY PRINT ALLOWED" sqref="A3:G3">
      <formula1>"no"</formula1>
    </dataValidation>
    <dataValidation allowBlank="1" showInputMessage="1" showErrorMessage="1" promptTitle="ABINASH MISHRA`S 7TH PAY SHHET" prompt="ABINASH MISHRA`S 7TH PAY SHHET" sqref="B32"/>
    <dataValidation allowBlank="1" showInputMessage="1" showErrorMessage="1" promptTitle="ABINASH MISHRA`S 7TH PAY " prompt="ABINASH MISHRA`S 7TH PAY CALCULATOR&#10;DON`T ENTER ANY DATA IN ANY CELL. ONLY PRINT ALLOWED" sqref="D7:F7"/>
  </dataValidations>
  <printOptions/>
  <pageMargins left="0.6299212598425197" right="0.6299212598425197" top="0.5511811023622047" bottom="0.5511811023622047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13" sqref="E13:G1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2.57421875" style="0" customWidth="1"/>
    <col min="4" max="4" width="13.421875" style="0" customWidth="1"/>
    <col min="6" max="6" width="13.7109375" style="0" customWidth="1"/>
    <col min="7" max="7" width="5.00390625" style="0" customWidth="1"/>
    <col min="8" max="8" width="13.140625" style="0" customWidth="1"/>
    <col min="13" max="13" width="12.57421875" style="0" customWidth="1"/>
  </cols>
  <sheetData>
    <row r="1" spans="1:14" ht="18.75">
      <c r="A1" s="65" t="s">
        <v>59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  <c r="M1" s="17"/>
      <c r="N1" s="17"/>
    </row>
    <row r="2" spans="1:14" ht="18.75">
      <c r="A2" s="66" t="s">
        <v>60</v>
      </c>
      <c r="B2" s="66"/>
      <c r="C2" s="66"/>
      <c r="D2" s="66"/>
      <c r="E2" s="66"/>
      <c r="F2" s="66"/>
      <c r="G2" s="66"/>
      <c r="H2" s="17"/>
      <c r="I2" s="17"/>
      <c r="J2" s="17"/>
      <c r="K2" s="17"/>
      <c r="L2" s="17"/>
      <c r="M2" s="17"/>
      <c r="N2" s="17"/>
    </row>
    <row r="3" spans="1:14" ht="28.5" customHeight="1">
      <c r="A3" s="67" t="s">
        <v>110</v>
      </c>
      <c r="B3" s="67"/>
      <c r="C3" s="67"/>
      <c r="D3" s="67"/>
      <c r="E3" s="67"/>
      <c r="F3" s="67"/>
      <c r="G3" s="67"/>
      <c r="H3" s="17"/>
      <c r="I3" s="17"/>
      <c r="J3" s="17"/>
      <c r="K3" s="17"/>
      <c r="L3" s="17"/>
      <c r="M3" s="17"/>
      <c r="N3" s="17"/>
    </row>
    <row r="4" spans="1:14" ht="18.75">
      <c r="A4" s="68"/>
      <c r="B4" s="68"/>
      <c r="C4" s="68"/>
      <c r="D4" s="68"/>
      <c r="E4" s="68"/>
      <c r="F4" s="68"/>
      <c r="G4" s="68"/>
      <c r="H4" s="17"/>
      <c r="I4" s="17"/>
      <c r="J4" s="17"/>
      <c r="K4" s="17"/>
      <c r="L4" s="17"/>
      <c r="M4" s="17"/>
      <c r="N4" s="17"/>
    </row>
    <row r="5" spans="1:14" ht="27.75" customHeight="1">
      <c r="A5" s="73" t="s">
        <v>61</v>
      </c>
      <c r="B5" s="73"/>
      <c r="C5" s="73"/>
      <c r="D5" s="73"/>
      <c r="E5" s="73"/>
      <c r="F5" s="73"/>
      <c r="G5" s="73"/>
      <c r="H5" s="17"/>
      <c r="I5" s="17"/>
      <c r="J5" s="17"/>
      <c r="K5" s="17"/>
      <c r="L5" s="17"/>
      <c r="M5" s="17"/>
      <c r="N5" s="17"/>
    </row>
    <row r="6" spans="1:14" ht="27.75" customHeight="1">
      <c r="A6" s="73" t="s">
        <v>63</v>
      </c>
      <c r="B6" s="73"/>
      <c r="C6" s="73"/>
      <c r="D6" s="73"/>
      <c r="E6" s="73"/>
      <c r="F6" s="73"/>
      <c r="G6" s="73"/>
      <c r="H6" s="17"/>
      <c r="I6" s="17"/>
      <c r="J6" s="17"/>
      <c r="K6" s="17"/>
      <c r="L6" s="17"/>
      <c r="M6" s="17"/>
      <c r="N6" s="17"/>
    </row>
    <row r="7" spans="1:14" ht="27.75" customHeight="1">
      <c r="A7" s="73" t="s">
        <v>64</v>
      </c>
      <c r="B7" s="73"/>
      <c r="C7" s="73"/>
      <c r="D7" s="73"/>
      <c r="E7" s="73"/>
      <c r="F7" s="73"/>
      <c r="G7" s="73"/>
      <c r="H7" s="17"/>
      <c r="I7" s="17"/>
      <c r="J7" s="17"/>
      <c r="K7" s="17"/>
      <c r="L7" s="17"/>
      <c r="M7" s="17"/>
      <c r="N7" s="17"/>
    </row>
    <row r="8" spans="1:14" ht="27.75" customHeight="1">
      <c r="A8" s="73" t="s">
        <v>65</v>
      </c>
      <c r="B8" s="73"/>
      <c r="C8" s="73"/>
      <c r="D8" s="73"/>
      <c r="E8" s="73"/>
      <c r="F8" s="73"/>
      <c r="G8" s="73"/>
      <c r="H8" s="17"/>
      <c r="I8" s="17"/>
      <c r="J8" s="17"/>
      <c r="K8" s="17"/>
      <c r="L8" s="17"/>
      <c r="M8" s="17"/>
      <c r="N8" s="17"/>
    </row>
    <row r="9" spans="1:14" ht="27.75" customHeight="1">
      <c r="A9" s="73" t="s">
        <v>62</v>
      </c>
      <c r="B9" s="73"/>
      <c r="C9" s="73"/>
      <c r="D9" s="73"/>
      <c r="E9" s="73"/>
      <c r="F9" s="73"/>
      <c r="G9" s="73"/>
      <c r="H9" s="17"/>
      <c r="I9" s="17"/>
      <c r="J9" s="17"/>
      <c r="K9" s="17"/>
      <c r="L9" s="17"/>
      <c r="M9" s="17"/>
      <c r="N9" s="17"/>
    </row>
    <row r="10" spans="1:14" ht="27.75" customHeight="1">
      <c r="A10" s="33"/>
      <c r="B10" s="33"/>
      <c r="C10" s="33"/>
      <c r="D10" s="33"/>
      <c r="E10" s="33"/>
      <c r="F10" s="33"/>
      <c r="G10" s="33"/>
      <c r="H10" s="17"/>
      <c r="I10" s="17"/>
      <c r="J10" s="17"/>
      <c r="K10" s="17"/>
      <c r="L10" s="17"/>
      <c r="M10" s="17"/>
      <c r="N10" s="17"/>
    </row>
    <row r="11" spans="1:14" ht="27.75" customHeight="1">
      <c r="A11" s="33"/>
      <c r="B11" s="33"/>
      <c r="C11" s="33"/>
      <c r="D11" s="33"/>
      <c r="E11" s="33"/>
      <c r="F11" s="33"/>
      <c r="G11" s="33"/>
      <c r="H11" s="17"/>
      <c r="I11" s="17"/>
      <c r="J11" s="17"/>
      <c r="K11" s="17"/>
      <c r="L11" s="17"/>
      <c r="M11" s="17"/>
      <c r="N11" s="17"/>
    </row>
    <row r="12" spans="1:14" ht="27.75" customHeight="1">
      <c r="A12" s="33"/>
      <c r="B12" s="33"/>
      <c r="C12" s="34" t="s">
        <v>66</v>
      </c>
      <c r="E12" s="33"/>
      <c r="F12" s="33"/>
      <c r="G12" s="33"/>
      <c r="H12" s="17"/>
      <c r="I12" s="17"/>
      <c r="J12" s="17"/>
      <c r="K12" s="17"/>
      <c r="L12" s="17"/>
      <c r="M12" s="17"/>
      <c r="N12" s="17"/>
    </row>
    <row r="13" spans="1:14" ht="27.75" customHeight="1">
      <c r="A13" s="33"/>
      <c r="B13" s="33"/>
      <c r="C13" s="34" t="s">
        <v>67</v>
      </c>
      <c r="E13" s="70" t="str">
        <f>'data processing sheet'!D58</f>
        <v>………………………</v>
      </c>
      <c r="F13" s="70"/>
      <c r="G13" s="70"/>
      <c r="H13" s="17"/>
      <c r="I13" s="17"/>
      <c r="J13" s="17"/>
      <c r="K13" s="17"/>
      <c r="L13" s="17"/>
      <c r="M13" s="17"/>
      <c r="N13" s="17"/>
    </row>
    <row r="14" spans="1:14" ht="27.75" customHeight="1">
      <c r="A14" s="33"/>
      <c r="B14" s="33"/>
      <c r="C14" s="34" t="s">
        <v>72</v>
      </c>
      <c r="E14" s="70" t="s">
        <v>117</v>
      </c>
      <c r="F14" s="70"/>
      <c r="G14" s="70"/>
      <c r="H14" s="17"/>
      <c r="I14" s="17"/>
      <c r="J14" s="17"/>
      <c r="K14" s="17"/>
      <c r="L14" s="17"/>
      <c r="M14" s="17"/>
      <c r="N14" s="17"/>
    </row>
    <row r="15" spans="1:14" ht="27.75" customHeight="1">
      <c r="A15" s="33"/>
      <c r="B15" s="33" t="s">
        <v>73</v>
      </c>
      <c r="C15" s="33"/>
      <c r="D15" s="34"/>
      <c r="E15" s="34"/>
      <c r="F15" s="33"/>
      <c r="G15" s="33"/>
      <c r="H15" s="17"/>
      <c r="I15" s="17"/>
      <c r="J15" s="17"/>
      <c r="K15" s="17"/>
      <c r="L15" s="17"/>
      <c r="M15" s="17"/>
      <c r="N15" s="17"/>
    </row>
    <row r="16" spans="1:14" ht="27.75" customHeight="1">
      <c r="A16" s="33"/>
      <c r="B16" s="33" t="s">
        <v>74</v>
      </c>
      <c r="C16" s="33"/>
      <c r="D16" s="34"/>
      <c r="E16" s="34"/>
      <c r="F16" s="33"/>
      <c r="G16" s="33"/>
      <c r="H16" s="17"/>
      <c r="I16" s="17"/>
      <c r="J16" s="17"/>
      <c r="K16" s="17"/>
      <c r="L16" s="17"/>
      <c r="M16" s="17"/>
      <c r="N16" s="17"/>
    </row>
    <row r="17" spans="1:14" ht="27.75" customHeight="1">
      <c r="A17" s="33"/>
      <c r="B17" s="33"/>
      <c r="C17" s="33"/>
      <c r="D17" s="34"/>
      <c r="E17" s="34"/>
      <c r="F17" s="33"/>
      <c r="G17" s="33"/>
      <c r="H17" s="17"/>
      <c r="I17" s="17"/>
      <c r="J17" s="17"/>
      <c r="K17" s="17"/>
      <c r="L17" s="17"/>
      <c r="M17" s="17"/>
      <c r="N17" s="17"/>
    </row>
    <row r="18" spans="1:14" ht="27.75" customHeight="1">
      <c r="A18" s="33"/>
      <c r="B18" s="33"/>
      <c r="C18" s="33"/>
      <c r="D18" s="34"/>
      <c r="E18" s="34"/>
      <c r="F18" s="33"/>
      <c r="G18" s="33"/>
      <c r="H18" s="17"/>
      <c r="I18" s="17"/>
      <c r="J18" s="17"/>
      <c r="K18" s="17"/>
      <c r="L18" s="17"/>
      <c r="M18" s="17"/>
      <c r="N18" s="17"/>
    </row>
    <row r="19" spans="1:14" ht="27.75" customHeight="1">
      <c r="A19" s="33"/>
      <c r="B19" s="33"/>
      <c r="C19" s="33"/>
      <c r="D19" s="34"/>
      <c r="E19" s="34"/>
      <c r="F19" s="33"/>
      <c r="G19" s="33"/>
      <c r="H19" s="17"/>
      <c r="I19" s="17"/>
      <c r="J19" s="17"/>
      <c r="K19" s="17"/>
      <c r="L19" s="17"/>
      <c r="M19" s="17"/>
      <c r="N19" s="17"/>
    </row>
    <row r="20" spans="1:14" ht="27.75" customHeight="1">
      <c r="A20" s="33"/>
      <c r="B20" s="33"/>
      <c r="C20" s="33"/>
      <c r="D20" s="34"/>
      <c r="E20" s="34"/>
      <c r="F20" s="33"/>
      <c r="G20" s="33"/>
      <c r="H20" s="17"/>
      <c r="I20" s="17"/>
      <c r="J20" s="17"/>
      <c r="K20" s="17"/>
      <c r="L20" s="17"/>
      <c r="M20" s="17"/>
      <c r="N20" s="17"/>
    </row>
    <row r="21" spans="1:14" ht="27.75" customHeight="1">
      <c r="A21" s="33"/>
      <c r="B21" s="33"/>
      <c r="C21" s="33"/>
      <c r="D21" s="34"/>
      <c r="E21" s="34"/>
      <c r="F21" s="33"/>
      <c r="G21" s="33"/>
      <c r="H21" s="17"/>
      <c r="I21" s="17"/>
      <c r="J21" s="17"/>
      <c r="K21" s="17"/>
      <c r="L21" s="17"/>
      <c r="M21" s="17"/>
      <c r="N21" s="17"/>
    </row>
    <row r="22" spans="1:14" ht="27.75" customHeight="1">
      <c r="A22" s="33"/>
      <c r="B22" s="33"/>
      <c r="C22" s="33"/>
      <c r="D22" s="34"/>
      <c r="E22" s="34"/>
      <c r="F22" s="33"/>
      <c r="G22" s="33"/>
      <c r="H22" s="17"/>
      <c r="I22" s="17"/>
      <c r="J22" s="17"/>
      <c r="K22" s="17"/>
      <c r="L22" s="17"/>
      <c r="M22" s="17"/>
      <c r="N22" s="17"/>
    </row>
    <row r="23" spans="1:14" ht="27.75" customHeight="1">
      <c r="A23" s="33"/>
      <c r="B23" s="33"/>
      <c r="C23" s="33"/>
      <c r="D23" s="34"/>
      <c r="E23" s="34"/>
      <c r="F23" s="33"/>
      <c r="G23" s="33"/>
      <c r="H23" s="17"/>
      <c r="I23" s="17"/>
      <c r="J23" s="17"/>
      <c r="K23" s="17"/>
      <c r="L23" s="17"/>
      <c r="M23" s="17"/>
      <c r="N23" s="17"/>
    </row>
    <row r="24" spans="1:14" ht="27.75" customHeight="1">
      <c r="A24" s="33"/>
      <c r="B24" s="33"/>
      <c r="C24" s="33"/>
      <c r="D24" s="34"/>
      <c r="E24" s="34"/>
      <c r="F24" s="33"/>
      <c r="G24" s="33"/>
      <c r="H24" s="17"/>
      <c r="I24" s="17"/>
      <c r="J24" s="17"/>
      <c r="K24" s="17"/>
      <c r="L24" s="17"/>
      <c r="M24" s="17"/>
      <c r="N24" s="17"/>
    </row>
    <row r="25" spans="1:14" ht="27.75" customHeight="1">
      <c r="A25" s="33"/>
      <c r="B25" s="33"/>
      <c r="C25" s="33"/>
      <c r="D25" s="34"/>
      <c r="E25" s="34"/>
      <c r="F25" s="33"/>
      <c r="G25" s="33"/>
      <c r="H25" s="17"/>
      <c r="I25" s="17"/>
      <c r="J25" s="17"/>
      <c r="K25" s="17"/>
      <c r="L25" s="17"/>
      <c r="M25" s="17"/>
      <c r="N25" s="17"/>
    </row>
    <row r="26" ht="15">
      <c r="B26" s="58" t="s">
        <v>112</v>
      </c>
    </row>
  </sheetData>
  <sheetProtection password="FF42" sheet="1" formatColumns="0" formatRows="0" insertColumns="0" insertRows="0" insertHyperlinks="0" deleteColumns="0" deleteRows="0" selectLockedCells="1" sort="0" autoFilter="0" pivotTables="0" selectUnlockedCells="1"/>
  <mergeCells count="11">
    <mergeCell ref="E13:G13"/>
    <mergeCell ref="E14:G14"/>
    <mergeCell ref="A7:G7"/>
    <mergeCell ref="A6:G6"/>
    <mergeCell ref="A9:G9"/>
    <mergeCell ref="A8:G8"/>
    <mergeCell ref="A1:G1"/>
    <mergeCell ref="A2:G2"/>
    <mergeCell ref="A4:G4"/>
    <mergeCell ref="A5:G5"/>
    <mergeCell ref="A3:G3"/>
  </mergeCells>
  <dataValidations count="3">
    <dataValidation type="custom" allowBlank="1" showInputMessage="1" showErrorMessage="1" promptTitle="ABINASH MISHRA`S 7TH PAY SHEET" prompt="ABINASH MISHRA`S 7TH PAY SHEET" sqref="B4:B25 B27:B65536 C4:D65536 E4:G13 H1:IV65536 E15:G65536 E1:G2 C1:D2 B1:B2 A1:A2 A4:A65536">
      <formula1>"NO"</formula1>
    </dataValidation>
    <dataValidation allowBlank="1" showInputMessage="1" showErrorMessage="1" promptTitle="ABINASH MISHRA`S 7TH PAY SHHET" prompt="ABINASH MISHRA`S 7TH PAY SHHET" sqref="B26"/>
    <dataValidation allowBlank="1" showInputMessage="1" showErrorMessage="1" promptTitle="ABINASH MISHRA`S 7TH PAY SHEET" prompt="ABINASH MISHRA`S 7TH PAY SHEET" sqref="E14:G14 A3:G3"/>
  </dataValidations>
  <printOptions/>
  <pageMargins left="0.9448818897637796" right="0.9448818897637796" top="0.7480314960629921" bottom="0.551181102362204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BJ7" sqref="BJ7"/>
    </sheetView>
  </sheetViews>
  <sheetFormatPr defaultColWidth="9.140625" defaultRowHeight="15"/>
  <cols>
    <col min="1" max="1" width="5.140625" style="0" customWidth="1"/>
    <col min="2" max="2" width="8.7109375" style="0" customWidth="1"/>
    <col min="5" max="5" width="6.57421875" style="0" customWidth="1"/>
    <col min="10" max="10" width="6.28125" style="0" customWidth="1"/>
    <col min="12" max="12" width="9.7109375" style="0" bestFit="1" customWidth="1"/>
    <col min="14" max="14" width="10.57421875" style="0" customWidth="1"/>
    <col min="15" max="15" width="7.7109375" style="0" customWidth="1"/>
    <col min="17" max="60" width="0" style="0" hidden="1" customWidth="1"/>
  </cols>
  <sheetData>
    <row r="1" spans="1:19" ht="18.7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4"/>
      <c r="R1" s="44"/>
      <c r="S1" s="44"/>
    </row>
    <row r="2" spans="1:19" ht="18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4"/>
      <c r="R2" s="44"/>
      <c r="S2" s="44"/>
    </row>
    <row r="3" spans="1:40" ht="15.75">
      <c r="A3" s="80" t="s">
        <v>92</v>
      </c>
      <c r="B3" s="80" t="s">
        <v>93</v>
      </c>
      <c r="C3" s="80" t="s">
        <v>94</v>
      </c>
      <c r="D3" s="80"/>
      <c r="E3" s="80"/>
      <c r="F3" s="80"/>
      <c r="G3" s="80" t="s">
        <v>95</v>
      </c>
      <c r="H3" s="80"/>
      <c r="I3" s="80"/>
      <c r="J3" s="80"/>
      <c r="K3" s="80"/>
      <c r="L3" s="80" t="s">
        <v>96</v>
      </c>
      <c r="M3" s="80"/>
      <c r="N3" s="80"/>
      <c r="O3" s="80"/>
      <c r="P3" s="80"/>
      <c r="Q3" s="46"/>
      <c r="R3" s="46"/>
      <c r="S3" s="46"/>
      <c r="AM3" t="str">
        <f>CONCATENATE("Ar")</f>
        <v>Ar</v>
      </c>
      <c r="AN3" t="e">
        <f>CONCATENATE("Arrear Statement of 7th Revised Pay of ",'Output FORM-B'!D5:F5,"From- Jan 16 to Dec 16")</f>
        <v>#VALUE!</v>
      </c>
    </row>
    <row r="4" spans="1:17" ht="31.5">
      <c r="A4" s="80"/>
      <c r="B4" s="80"/>
      <c r="C4" s="45" t="s">
        <v>97</v>
      </c>
      <c r="D4" s="45" t="s">
        <v>99</v>
      </c>
      <c r="E4" s="45" t="s">
        <v>100</v>
      </c>
      <c r="F4" s="45" t="s">
        <v>101</v>
      </c>
      <c r="G4" s="45" t="s">
        <v>97</v>
      </c>
      <c r="H4" s="45" t="s">
        <v>98</v>
      </c>
      <c r="I4" s="45" t="s">
        <v>99</v>
      </c>
      <c r="J4" s="45" t="s">
        <v>100</v>
      </c>
      <c r="K4" s="45" t="s">
        <v>101</v>
      </c>
      <c r="L4" s="45" t="s">
        <v>97</v>
      </c>
      <c r="M4" s="45" t="s">
        <v>98</v>
      </c>
      <c r="N4" s="45" t="s">
        <v>99</v>
      </c>
      <c r="O4" s="45" t="s">
        <v>100</v>
      </c>
      <c r="P4" s="45" t="s">
        <v>101</v>
      </c>
      <c r="Q4" s="46"/>
    </row>
    <row r="5" spans="1:19" ht="20.25">
      <c r="A5" s="47">
        <v>1</v>
      </c>
      <c r="B5" s="48">
        <v>42371</v>
      </c>
      <c r="C5" s="49">
        <f>'Output FORM-B'!D15</f>
        <v>52000</v>
      </c>
      <c r="D5" s="49">
        <f aca="true" t="shared" si="0" ref="D5:D10">ROUND((C5)*0%,0)</f>
        <v>0</v>
      </c>
      <c r="E5" s="49">
        <f aca="true" t="shared" si="1" ref="E5:E16">ROUND((C5)*R5%,0)</f>
        <v>0</v>
      </c>
      <c r="F5" s="49">
        <f aca="true" t="shared" si="2" ref="F5:F16">SUM(C5:E5)</f>
        <v>52000</v>
      </c>
      <c r="G5" s="49">
        <f>'data processing sheet'!D63</f>
        <v>15610</v>
      </c>
      <c r="H5" s="49">
        <f>'data processing sheet'!D62</f>
        <v>4200</v>
      </c>
      <c r="I5" s="49">
        <f aca="true" t="shared" si="3" ref="I5:I10">ROUND((G5+H5)*125%,0)</f>
        <v>24763</v>
      </c>
      <c r="J5" s="49">
        <f aca="true" t="shared" si="4" ref="J5:J16">ROUND((G5+H5)*R5%,0)</f>
        <v>0</v>
      </c>
      <c r="K5" s="49">
        <f aca="true" t="shared" si="5" ref="K5:K16">SUM(G5:J5)</f>
        <v>44573</v>
      </c>
      <c r="L5" s="49">
        <f aca="true" t="shared" si="6" ref="L5:L16">C5-G5</f>
        <v>36390</v>
      </c>
      <c r="M5" s="49">
        <f>-H5</f>
        <v>-4200</v>
      </c>
      <c r="N5" s="49">
        <f aca="true" t="shared" si="7" ref="N5:N16">D5-I5</f>
        <v>-24763</v>
      </c>
      <c r="O5" s="49">
        <f aca="true" t="shared" si="8" ref="O5:O16">E5-J5</f>
        <v>0</v>
      </c>
      <c r="P5" s="49">
        <f aca="true" t="shared" si="9" ref="P5:P16">SUM(L5:O5)</f>
        <v>7427</v>
      </c>
      <c r="Q5" s="51"/>
      <c r="R5" s="52">
        <v>0</v>
      </c>
      <c r="S5" s="52"/>
    </row>
    <row r="6" spans="1:19" ht="20.25">
      <c r="A6" s="47">
        <f aca="true" t="shared" si="10" ref="A6:A16">A5+1</f>
        <v>2</v>
      </c>
      <c r="B6" s="48">
        <v>42402</v>
      </c>
      <c r="C6" s="49">
        <f aca="true" t="shared" si="11" ref="C6:C16">C5</f>
        <v>52000</v>
      </c>
      <c r="D6" s="49">
        <f t="shared" si="0"/>
        <v>0</v>
      </c>
      <c r="E6" s="49">
        <f t="shared" si="1"/>
        <v>0</v>
      </c>
      <c r="F6" s="49">
        <f t="shared" si="2"/>
        <v>52000</v>
      </c>
      <c r="G6" s="49">
        <f aca="true" t="shared" si="12" ref="G6:G16">G5</f>
        <v>15610</v>
      </c>
      <c r="H6" s="49">
        <f aca="true" t="shared" si="13" ref="H6:H16">H5</f>
        <v>4200</v>
      </c>
      <c r="I6" s="49">
        <f t="shared" si="3"/>
        <v>24763</v>
      </c>
      <c r="J6" s="49">
        <f t="shared" si="4"/>
        <v>0</v>
      </c>
      <c r="K6" s="49">
        <f t="shared" si="5"/>
        <v>44573</v>
      </c>
      <c r="L6" s="49">
        <f t="shared" si="6"/>
        <v>36390</v>
      </c>
      <c r="M6" s="49">
        <f aca="true" t="shared" si="14" ref="M6:M16">-H6</f>
        <v>-4200</v>
      </c>
      <c r="N6" s="49">
        <f t="shared" si="7"/>
        <v>-24763</v>
      </c>
      <c r="O6" s="49">
        <f t="shared" si="8"/>
        <v>0</v>
      </c>
      <c r="P6" s="49">
        <f t="shared" si="9"/>
        <v>7427</v>
      </c>
      <c r="Q6" s="51"/>
      <c r="R6" s="52">
        <f aca="true" t="shared" si="15" ref="R6:R42">R5</f>
        <v>0</v>
      </c>
      <c r="S6" s="52"/>
    </row>
    <row r="7" spans="1:19" ht="20.25">
      <c r="A7" s="47">
        <f t="shared" si="10"/>
        <v>3</v>
      </c>
      <c r="B7" s="48">
        <v>42431</v>
      </c>
      <c r="C7" s="49">
        <f t="shared" si="11"/>
        <v>52000</v>
      </c>
      <c r="D7" s="49">
        <f t="shared" si="0"/>
        <v>0</v>
      </c>
      <c r="E7" s="49">
        <f t="shared" si="1"/>
        <v>0</v>
      </c>
      <c r="F7" s="49">
        <f t="shared" si="2"/>
        <v>52000</v>
      </c>
      <c r="G7" s="49">
        <f t="shared" si="12"/>
        <v>15610</v>
      </c>
      <c r="H7" s="49">
        <f t="shared" si="13"/>
        <v>4200</v>
      </c>
      <c r="I7" s="49">
        <f t="shared" si="3"/>
        <v>24763</v>
      </c>
      <c r="J7" s="49">
        <f t="shared" si="4"/>
        <v>0</v>
      </c>
      <c r="K7" s="49">
        <f t="shared" si="5"/>
        <v>44573</v>
      </c>
      <c r="L7" s="49">
        <f t="shared" si="6"/>
        <v>36390</v>
      </c>
      <c r="M7" s="49">
        <f t="shared" si="14"/>
        <v>-4200</v>
      </c>
      <c r="N7" s="49">
        <f t="shared" si="7"/>
        <v>-24763</v>
      </c>
      <c r="O7" s="49">
        <f t="shared" si="8"/>
        <v>0</v>
      </c>
      <c r="P7" s="49">
        <f t="shared" si="9"/>
        <v>7427</v>
      </c>
      <c r="Q7" s="51"/>
      <c r="R7" s="52">
        <f t="shared" si="15"/>
        <v>0</v>
      </c>
      <c r="S7" s="52"/>
    </row>
    <row r="8" spans="1:19" ht="20.25">
      <c r="A8" s="47">
        <f t="shared" si="10"/>
        <v>4</v>
      </c>
      <c r="B8" s="48">
        <v>42462</v>
      </c>
      <c r="C8" s="49">
        <f t="shared" si="11"/>
        <v>52000</v>
      </c>
      <c r="D8" s="49">
        <f t="shared" si="0"/>
        <v>0</v>
      </c>
      <c r="E8" s="49">
        <f t="shared" si="1"/>
        <v>0</v>
      </c>
      <c r="F8" s="49">
        <f t="shared" si="2"/>
        <v>52000</v>
      </c>
      <c r="G8" s="49">
        <f t="shared" si="12"/>
        <v>15610</v>
      </c>
      <c r="H8" s="49">
        <f t="shared" si="13"/>
        <v>4200</v>
      </c>
      <c r="I8" s="49">
        <f t="shared" si="3"/>
        <v>24763</v>
      </c>
      <c r="J8" s="49">
        <f t="shared" si="4"/>
        <v>0</v>
      </c>
      <c r="K8" s="49">
        <f t="shared" si="5"/>
        <v>44573</v>
      </c>
      <c r="L8" s="49">
        <f t="shared" si="6"/>
        <v>36390</v>
      </c>
      <c r="M8" s="49">
        <f t="shared" si="14"/>
        <v>-4200</v>
      </c>
      <c r="N8" s="49">
        <f t="shared" si="7"/>
        <v>-24763</v>
      </c>
      <c r="O8" s="49">
        <f t="shared" si="8"/>
        <v>0</v>
      </c>
      <c r="P8" s="49">
        <f t="shared" si="9"/>
        <v>7427</v>
      </c>
      <c r="Q8" s="51"/>
      <c r="R8" s="52">
        <f t="shared" si="15"/>
        <v>0</v>
      </c>
      <c r="S8" s="52"/>
    </row>
    <row r="9" spans="1:19" ht="20.25">
      <c r="A9" s="47">
        <f t="shared" si="10"/>
        <v>5</v>
      </c>
      <c r="B9" s="48">
        <v>42492</v>
      </c>
      <c r="C9" s="49">
        <f t="shared" si="11"/>
        <v>52000</v>
      </c>
      <c r="D9" s="49">
        <f t="shared" si="0"/>
        <v>0</v>
      </c>
      <c r="E9" s="49">
        <f t="shared" si="1"/>
        <v>0</v>
      </c>
      <c r="F9" s="49">
        <f t="shared" si="2"/>
        <v>52000</v>
      </c>
      <c r="G9" s="49">
        <f t="shared" si="12"/>
        <v>15610</v>
      </c>
      <c r="H9" s="49">
        <f t="shared" si="13"/>
        <v>4200</v>
      </c>
      <c r="I9" s="49">
        <f t="shared" si="3"/>
        <v>24763</v>
      </c>
      <c r="J9" s="49">
        <f t="shared" si="4"/>
        <v>0</v>
      </c>
      <c r="K9" s="49">
        <f t="shared" si="5"/>
        <v>44573</v>
      </c>
      <c r="L9" s="49">
        <f t="shared" si="6"/>
        <v>36390</v>
      </c>
      <c r="M9" s="49">
        <f t="shared" si="14"/>
        <v>-4200</v>
      </c>
      <c r="N9" s="49">
        <f t="shared" si="7"/>
        <v>-24763</v>
      </c>
      <c r="O9" s="49">
        <f t="shared" si="8"/>
        <v>0</v>
      </c>
      <c r="P9" s="49">
        <f t="shared" si="9"/>
        <v>7427</v>
      </c>
      <c r="Q9" s="51"/>
      <c r="R9" s="52">
        <f t="shared" si="15"/>
        <v>0</v>
      </c>
      <c r="S9" s="52"/>
    </row>
    <row r="10" spans="1:19" ht="20.25">
      <c r="A10" s="47">
        <f t="shared" si="10"/>
        <v>6</v>
      </c>
      <c r="B10" s="48">
        <v>42523</v>
      </c>
      <c r="C10" s="49">
        <f t="shared" si="11"/>
        <v>52000</v>
      </c>
      <c r="D10" s="49">
        <f t="shared" si="0"/>
        <v>0</v>
      </c>
      <c r="E10" s="49">
        <f t="shared" si="1"/>
        <v>0</v>
      </c>
      <c r="F10" s="49">
        <f t="shared" si="2"/>
        <v>52000</v>
      </c>
      <c r="G10" s="49">
        <f t="shared" si="12"/>
        <v>15610</v>
      </c>
      <c r="H10" s="49">
        <f t="shared" si="13"/>
        <v>4200</v>
      </c>
      <c r="I10" s="49">
        <f t="shared" si="3"/>
        <v>24763</v>
      </c>
      <c r="J10" s="49">
        <f t="shared" si="4"/>
        <v>0</v>
      </c>
      <c r="K10" s="49">
        <f t="shared" si="5"/>
        <v>44573</v>
      </c>
      <c r="L10" s="49">
        <f t="shared" si="6"/>
        <v>36390</v>
      </c>
      <c r="M10" s="49">
        <f t="shared" si="14"/>
        <v>-4200</v>
      </c>
      <c r="N10" s="49">
        <f t="shared" si="7"/>
        <v>-24763</v>
      </c>
      <c r="O10" s="49">
        <f t="shared" si="8"/>
        <v>0</v>
      </c>
      <c r="P10" s="49">
        <f t="shared" si="9"/>
        <v>7427</v>
      </c>
      <c r="Q10" s="51"/>
      <c r="R10" s="52">
        <f t="shared" si="15"/>
        <v>0</v>
      </c>
      <c r="S10" s="52"/>
    </row>
    <row r="11" spans="1:19" ht="20.25">
      <c r="A11" s="47">
        <f t="shared" si="10"/>
        <v>7</v>
      </c>
      <c r="B11" s="48">
        <v>42553</v>
      </c>
      <c r="C11" s="49">
        <f>'Output FORM-B'!D19</f>
        <v>53600</v>
      </c>
      <c r="D11" s="49">
        <f aca="true" t="shared" si="16" ref="D11:D16">ROUND((C11)*2%,0)</f>
        <v>1072</v>
      </c>
      <c r="E11" s="49">
        <f t="shared" si="1"/>
        <v>0</v>
      </c>
      <c r="F11" s="49">
        <f t="shared" si="2"/>
        <v>54672</v>
      </c>
      <c r="G11" s="49">
        <f>IF((G10+(G10+H10)*3%)-(ROUNDUP(G10+(G10+H10)*3%,-1))&gt;=-9,ROUNDUP((G10+(G10+H10)*3%),-1),ROUNDDOWN((G10+(G10+H10)*3%),0))</f>
        <v>16210</v>
      </c>
      <c r="H11" s="49">
        <f t="shared" si="13"/>
        <v>4200</v>
      </c>
      <c r="I11" s="49">
        <f aca="true" t="shared" si="17" ref="I11:I16">ROUND((G11+H11)*132%,0)</f>
        <v>26941</v>
      </c>
      <c r="J11" s="49">
        <f t="shared" si="4"/>
        <v>0</v>
      </c>
      <c r="K11" s="49">
        <f t="shared" si="5"/>
        <v>47351</v>
      </c>
      <c r="L11" s="49">
        <f t="shared" si="6"/>
        <v>37390</v>
      </c>
      <c r="M11" s="49">
        <f t="shared" si="14"/>
        <v>-4200</v>
      </c>
      <c r="N11" s="49">
        <f t="shared" si="7"/>
        <v>-25869</v>
      </c>
      <c r="O11" s="49">
        <f t="shared" si="8"/>
        <v>0</v>
      </c>
      <c r="P11" s="49">
        <f t="shared" si="9"/>
        <v>7321</v>
      </c>
      <c r="Q11" s="51"/>
      <c r="R11" s="52">
        <f t="shared" si="15"/>
        <v>0</v>
      </c>
      <c r="S11" s="52"/>
    </row>
    <row r="12" spans="1:19" ht="20.25">
      <c r="A12" s="47">
        <f t="shared" si="10"/>
        <v>8</v>
      </c>
      <c r="B12" s="48">
        <v>42584</v>
      </c>
      <c r="C12" s="49">
        <f t="shared" si="11"/>
        <v>53600</v>
      </c>
      <c r="D12" s="49">
        <f t="shared" si="16"/>
        <v>1072</v>
      </c>
      <c r="E12" s="49">
        <f t="shared" si="1"/>
        <v>0</v>
      </c>
      <c r="F12" s="49">
        <f t="shared" si="2"/>
        <v>54672</v>
      </c>
      <c r="G12" s="49">
        <f t="shared" si="12"/>
        <v>16210</v>
      </c>
      <c r="H12" s="49">
        <f t="shared" si="13"/>
        <v>4200</v>
      </c>
      <c r="I12" s="49">
        <f t="shared" si="17"/>
        <v>26941</v>
      </c>
      <c r="J12" s="49">
        <f t="shared" si="4"/>
        <v>0</v>
      </c>
      <c r="K12" s="49">
        <f t="shared" si="5"/>
        <v>47351</v>
      </c>
      <c r="L12" s="49">
        <f t="shared" si="6"/>
        <v>37390</v>
      </c>
      <c r="M12" s="49">
        <f t="shared" si="14"/>
        <v>-4200</v>
      </c>
      <c r="N12" s="49">
        <f t="shared" si="7"/>
        <v>-25869</v>
      </c>
      <c r="O12" s="49">
        <f t="shared" si="8"/>
        <v>0</v>
      </c>
      <c r="P12" s="49">
        <f t="shared" si="9"/>
        <v>7321</v>
      </c>
      <c r="Q12" s="51"/>
      <c r="R12" s="52">
        <f t="shared" si="15"/>
        <v>0</v>
      </c>
      <c r="S12" s="52"/>
    </row>
    <row r="13" spans="1:19" ht="20.25">
      <c r="A13" s="47">
        <f t="shared" si="10"/>
        <v>9</v>
      </c>
      <c r="B13" s="48">
        <v>42615</v>
      </c>
      <c r="C13" s="49">
        <f t="shared" si="11"/>
        <v>53600</v>
      </c>
      <c r="D13" s="49">
        <f t="shared" si="16"/>
        <v>1072</v>
      </c>
      <c r="E13" s="49">
        <f t="shared" si="1"/>
        <v>0</v>
      </c>
      <c r="F13" s="49">
        <f t="shared" si="2"/>
        <v>54672</v>
      </c>
      <c r="G13" s="49">
        <f t="shared" si="12"/>
        <v>16210</v>
      </c>
      <c r="H13" s="49">
        <f t="shared" si="13"/>
        <v>4200</v>
      </c>
      <c r="I13" s="49">
        <f t="shared" si="17"/>
        <v>26941</v>
      </c>
      <c r="J13" s="49">
        <f t="shared" si="4"/>
        <v>0</v>
      </c>
      <c r="K13" s="49">
        <f t="shared" si="5"/>
        <v>47351</v>
      </c>
      <c r="L13" s="49">
        <f t="shared" si="6"/>
        <v>37390</v>
      </c>
      <c r="M13" s="49">
        <f t="shared" si="14"/>
        <v>-4200</v>
      </c>
      <c r="N13" s="49">
        <f t="shared" si="7"/>
        <v>-25869</v>
      </c>
      <c r="O13" s="49">
        <f t="shared" si="8"/>
        <v>0</v>
      </c>
      <c r="P13" s="49">
        <f t="shared" si="9"/>
        <v>7321</v>
      </c>
      <c r="Q13" s="51"/>
      <c r="R13" s="52">
        <f t="shared" si="15"/>
        <v>0</v>
      </c>
      <c r="S13" s="52"/>
    </row>
    <row r="14" spans="1:19" ht="20.25">
      <c r="A14" s="47">
        <f t="shared" si="10"/>
        <v>10</v>
      </c>
      <c r="B14" s="48">
        <v>42645</v>
      </c>
      <c r="C14" s="49">
        <f t="shared" si="11"/>
        <v>53600</v>
      </c>
      <c r="D14" s="49">
        <f t="shared" si="16"/>
        <v>1072</v>
      </c>
      <c r="E14" s="49">
        <f t="shared" si="1"/>
        <v>0</v>
      </c>
      <c r="F14" s="49">
        <f t="shared" si="2"/>
        <v>54672</v>
      </c>
      <c r="G14" s="49">
        <f t="shared" si="12"/>
        <v>16210</v>
      </c>
      <c r="H14" s="49">
        <f t="shared" si="13"/>
        <v>4200</v>
      </c>
      <c r="I14" s="49">
        <f t="shared" si="17"/>
        <v>26941</v>
      </c>
      <c r="J14" s="49">
        <f t="shared" si="4"/>
        <v>0</v>
      </c>
      <c r="K14" s="49">
        <f t="shared" si="5"/>
        <v>47351</v>
      </c>
      <c r="L14" s="49">
        <f t="shared" si="6"/>
        <v>37390</v>
      </c>
      <c r="M14" s="49">
        <f t="shared" si="14"/>
        <v>-4200</v>
      </c>
      <c r="N14" s="49">
        <f t="shared" si="7"/>
        <v>-25869</v>
      </c>
      <c r="O14" s="49">
        <f t="shared" si="8"/>
        <v>0</v>
      </c>
      <c r="P14" s="49">
        <f t="shared" si="9"/>
        <v>7321</v>
      </c>
      <c r="Q14" s="51"/>
      <c r="R14" s="52">
        <f t="shared" si="15"/>
        <v>0</v>
      </c>
      <c r="S14" s="52"/>
    </row>
    <row r="15" spans="1:19" ht="20.25">
      <c r="A15" s="47">
        <f t="shared" si="10"/>
        <v>11</v>
      </c>
      <c r="B15" s="48">
        <v>42676</v>
      </c>
      <c r="C15" s="49">
        <f t="shared" si="11"/>
        <v>53600</v>
      </c>
      <c r="D15" s="49">
        <f t="shared" si="16"/>
        <v>1072</v>
      </c>
      <c r="E15" s="49">
        <f t="shared" si="1"/>
        <v>0</v>
      </c>
      <c r="F15" s="49">
        <f t="shared" si="2"/>
        <v>54672</v>
      </c>
      <c r="G15" s="49">
        <f t="shared" si="12"/>
        <v>16210</v>
      </c>
      <c r="H15" s="49">
        <f t="shared" si="13"/>
        <v>4200</v>
      </c>
      <c r="I15" s="49">
        <f t="shared" si="17"/>
        <v>26941</v>
      </c>
      <c r="J15" s="49">
        <f t="shared" si="4"/>
        <v>0</v>
      </c>
      <c r="K15" s="49">
        <f t="shared" si="5"/>
        <v>47351</v>
      </c>
      <c r="L15" s="49">
        <f t="shared" si="6"/>
        <v>37390</v>
      </c>
      <c r="M15" s="49">
        <f t="shared" si="14"/>
        <v>-4200</v>
      </c>
      <c r="N15" s="49">
        <f t="shared" si="7"/>
        <v>-25869</v>
      </c>
      <c r="O15" s="49">
        <f t="shared" si="8"/>
        <v>0</v>
      </c>
      <c r="P15" s="49">
        <f t="shared" si="9"/>
        <v>7321</v>
      </c>
      <c r="Q15" s="51"/>
      <c r="R15" s="52">
        <f t="shared" si="15"/>
        <v>0</v>
      </c>
      <c r="S15" s="52"/>
    </row>
    <row r="16" spans="1:19" ht="20.25">
      <c r="A16" s="47">
        <f t="shared" si="10"/>
        <v>12</v>
      </c>
      <c r="B16" s="48">
        <v>42706</v>
      </c>
      <c r="C16" s="49">
        <f t="shared" si="11"/>
        <v>53600</v>
      </c>
      <c r="D16" s="49">
        <f t="shared" si="16"/>
        <v>1072</v>
      </c>
      <c r="E16" s="49">
        <f t="shared" si="1"/>
        <v>0</v>
      </c>
      <c r="F16" s="49">
        <f t="shared" si="2"/>
        <v>54672</v>
      </c>
      <c r="G16" s="49">
        <f t="shared" si="12"/>
        <v>16210</v>
      </c>
      <c r="H16" s="49">
        <f t="shared" si="13"/>
        <v>4200</v>
      </c>
      <c r="I16" s="49">
        <f t="shared" si="17"/>
        <v>26941</v>
      </c>
      <c r="J16" s="49">
        <f t="shared" si="4"/>
        <v>0</v>
      </c>
      <c r="K16" s="49">
        <f t="shared" si="5"/>
        <v>47351</v>
      </c>
      <c r="L16" s="49">
        <f t="shared" si="6"/>
        <v>37390</v>
      </c>
      <c r="M16" s="49">
        <f t="shared" si="14"/>
        <v>-4200</v>
      </c>
      <c r="N16" s="49">
        <f t="shared" si="7"/>
        <v>-25869</v>
      </c>
      <c r="O16" s="49">
        <f t="shared" si="8"/>
        <v>0</v>
      </c>
      <c r="P16" s="49">
        <f t="shared" si="9"/>
        <v>7321</v>
      </c>
      <c r="Q16" s="51"/>
      <c r="R16" s="52">
        <f t="shared" si="15"/>
        <v>0</v>
      </c>
      <c r="S16" s="52"/>
    </row>
    <row r="17" spans="1:19" ht="20.25">
      <c r="A17" s="74" t="s">
        <v>102</v>
      </c>
      <c r="B17" s="74"/>
      <c r="C17" s="50">
        <f>SUM(C5:C16)</f>
        <v>633600</v>
      </c>
      <c r="D17" s="50">
        <f aca="true" t="shared" si="18" ref="D17:P17">SUM(D5:D16)</f>
        <v>6432</v>
      </c>
      <c r="E17" s="50">
        <f t="shared" si="18"/>
        <v>0</v>
      </c>
      <c r="F17" s="50">
        <f t="shared" si="18"/>
        <v>640032</v>
      </c>
      <c r="G17" s="50">
        <f t="shared" si="18"/>
        <v>190920</v>
      </c>
      <c r="H17" s="50">
        <f t="shared" si="18"/>
        <v>50400</v>
      </c>
      <c r="I17" s="50">
        <f t="shared" si="18"/>
        <v>310224</v>
      </c>
      <c r="J17" s="50">
        <f t="shared" si="18"/>
        <v>0</v>
      </c>
      <c r="K17" s="50">
        <f t="shared" si="18"/>
        <v>551544</v>
      </c>
      <c r="L17" s="50">
        <f t="shared" si="18"/>
        <v>442680</v>
      </c>
      <c r="M17" s="50">
        <f t="shared" si="18"/>
        <v>-50400</v>
      </c>
      <c r="N17" s="50">
        <f t="shared" si="18"/>
        <v>-303792</v>
      </c>
      <c r="O17" s="50">
        <f t="shared" si="18"/>
        <v>0</v>
      </c>
      <c r="P17" s="50">
        <f t="shared" si="18"/>
        <v>88488</v>
      </c>
      <c r="Q17" s="51"/>
      <c r="R17" s="52" t="e">
        <f>#REF!</f>
        <v>#REF!</v>
      </c>
      <c r="S17" s="52"/>
    </row>
    <row r="18" spans="1:19" ht="20.25">
      <c r="A18" s="75" t="s">
        <v>105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50">
        <f>L17-L19</f>
        <v>221340</v>
      </c>
      <c r="M18" s="50">
        <f>M17-M19</f>
        <v>-25200</v>
      </c>
      <c r="N18" s="50">
        <f>N17-N19</f>
        <v>-151896</v>
      </c>
      <c r="O18" s="50">
        <f>O17-O19</f>
        <v>0</v>
      </c>
      <c r="P18" s="50">
        <f>SUM(L18:O18)</f>
        <v>44244</v>
      </c>
      <c r="Q18" s="51"/>
      <c r="R18" s="52" t="e">
        <f t="shared" si="15"/>
        <v>#REF!</v>
      </c>
      <c r="S18" s="52"/>
    </row>
    <row r="19" spans="1:19" ht="20.25">
      <c r="A19" s="75" t="s">
        <v>106</v>
      </c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50">
        <f>ROUND(L17/2,0)</f>
        <v>221340</v>
      </c>
      <c r="M19" s="50">
        <f>ROUND(M17/2,0)</f>
        <v>-25200</v>
      </c>
      <c r="N19" s="50">
        <f>ROUND(N17/2,0)</f>
        <v>-151896</v>
      </c>
      <c r="O19" s="50">
        <f>ROUND(O17/2,0)</f>
        <v>0</v>
      </c>
      <c r="P19" s="50">
        <f>SUM(L19:O19)</f>
        <v>44244</v>
      </c>
      <c r="Q19" s="52"/>
      <c r="R19" s="52" t="e">
        <f t="shared" si="15"/>
        <v>#REF!</v>
      </c>
      <c r="S19" s="52"/>
    </row>
    <row r="20" spans="1:19" ht="20.25">
      <c r="A20" s="53"/>
      <c r="B20" s="53"/>
      <c r="C20" s="54"/>
      <c r="D20" s="54"/>
      <c r="E20" s="54"/>
      <c r="F20" s="55"/>
      <c r="G20" s="55"/>
      <c r="I20" s="55"/>
      <c r="K20" s="54"/>
      <c r="L20" s="54"/>
      <c r="M20" s="54"/>
      <c r="N20" s="56"/>
      <c r="O20" s="54"/>
      <c r="P20" s="54"/>
      <c r="Q20" s="52"/>
      <c r="R20" s="52" t="e">
        <f t="shared" si="15"/>
        <v>#REF!</v>
      </c>
      <c r="S20" s="52"/>
    </row>
    <row r="21" spans="1:19" ht="20.25">
      <c r="A21" s="53"/>
      <c r="B21" s="53"/>
      <c r="C21" s="54"/>
      <c r="D21" s="54"/>
      <c r="E21" s="54"/>
      <c r="F21" s="55"/>
      <c r="G21" s="55"/>
      <c r="I21" s="55"/>
      <c r="K21" s="54"/>
      <c r="L21" s="54"/>
      <c r="M21" s="54"/>
      <c r="N21" s="56"/>
      <c r="O21" s="54"/>
      <c r="P21" s="54"/>
      <c r="Q21" s="52"/>
      <c r="R21" s="52" t="e">
        <f t="shared" si="15"/>
        <v>#REF!</v>
      </c>
      <c r="S21" s="52"/>
    </row>
    <row r="22" spans="1:19" ht="20.25">
      <c r="A22" s="53"/>
      <c r="B22" s="53"/>
      <c r="C22" s="54"/>
      <c r="D22" s="54"/>
      <c r="E22" s="54"/>
      <c r="F22" s="55"/>
      <c r="G22" s="55"/>
      <c r="I22" s="55"/>
      <c r="K22" s="54"/>
      <c r="L22" s="54"/>
      <c r="M22" s="54"/>
      <c r="N22" s="56"/>
      <c r="O22" s="54"/>
      <c r="P22" s="54"/>
      <c r="Q22" s="52"/>
      <c r="R22" s="52" t="e">
        <f t="shared" si="15"/>
        <v>#REF!</v>
      </c>
      <c r="S22" s="52"/>
    </row>
    <row r="23" spans="1:19" ht="20.25">
      <c r="A23" s="53"/>
      <c r="B23" s="53"/>
      <c r="C23" s="54"/>
      <c r="D23" s="54"/>
      <c r="E23" s="54"/>
      <c r="F23" s="55"/>
      <c r="G23" s="55"/>
      <c r="I23" s="55"/>
      <c r="K23" s="54"/>
      <c r="L23" s="54"/>
      <c r="M23" s="54"/>
      <c r="N23" s="56"/>
      <c r="O23" s="54"/>
      <c r="P23" s="54"/>
      <c r="Q23" s="52"/>
      <c r="R23" s="52" t="e">
        <f t="shared" si="15"/>
        <v>#REF!</v>
      </c>
      <c r="S23" s="52"/>
    </row>
    <row r="24" spans="1:19" ht="20.25">
      <c r="A24" s="58" t="s">
        <v>111</v>
      </c>
      <c r="B24" s="53"/>
      <c r="C24" s="54"/>
      <c r="D24" s="54"/>
      <c r="E24" s="54"/>
      <c r="F24" s="55"/>
      <c r="G24" s="55"/>
      <c r="I24" s="55"/>
      <c r="K24" s="54"/>
      <c r="L24" s="54"/>
      <c r="M24" s="54"/>
      <c r="N24" s="56"/>
      <c r="O24" s="54"/>
      <c r="P24" s="54"/>
      <c r="Q24" s="52"/>
      <c r="R24" s="52" t="e">
        <f t="shared" si="15"/>
        <v>#REF!</v>
      </c>
      <c r="S24" s="52"/>
    </row>
    <row r="25" spans="1:19" ht="20.25">
      <c r="A25" s="53"/>
      <c r="B25" s="53"/>
      <c r="C25" s="54"/>
      <c r="D25" s="54"/>
      <c r="E25" s="54"/>
      <c r="F25" s="55"/>
      <c r="G25" s="55"/>
      <c r="I25" s="55"/>
      <c r="K25" s="54"/>
      <c r="L25" s="54"/>
      <c r="M25" s="54"/>
      <c r="N25" s="56"/>
      <c r="O25" s="54"/>
      <c r="P25" s="54"/>
      <c r="Q25" s="52"/>
      <c r="R25" s="52" t="e">
        <f t="shared" si="15"/>
        <v>#REF!</v>
      </c>
      <c r="S25" s="52"/>
    </row>
    <row r="26" spans="1:19" ht="20.25">
      <c r="A26" s="53"/>
      <c r="B26" s="53"/>
      <c r="C26" s="54"/>
      <c r="D26" s="54"/>
      <c r="E26" s="54"/>
      <c r="F26" s="55"/>
      <c r="G26" s="55"/>
      <c r="I26" s="55"/>
      <c r="K26" s="54"/>
      <c r="L26" s="54"/>
      <c r="M26" s="54"/>
      <c r="N26" s="56"/>
      <c r="O26" s="54"/>
      <c r="P26" s="54"/>
      <c r="Q26" s="52"/>
      <c r="R26" s="52" t="e">
        <f t="shared" si="15"/>
        <v>#REF!</v>
      </c>
      <c r="S26" s="52"/>
    </row>
    <row r="27" spans="1:19" ht="20.25">
      <c r="A27" s="53"/>
      <c r="B27" s="53"/>
      <c r="C27" s="54"/>
      <c r="D27" s="54"/>
      <c r="E27" s="54"/>
      <c r="F27" s="55"/>
      <c r="G27" s="55"/>
      <c r="I27" s="55"/>
      <c r="K27" s="54"/>
      <c r="L27" s="54"/>
      <c r="M27" s="54"/>
      <c r="N27" s="56"/>
      <c r="O27" s="54"/>
      <c r="P27" s="54"/>
      <c r="Q27" s="52"/>
      <c r="R27" s="52" t="e">
        <f t="shared" si="15"/>
        <v>#REF!</v>
      </c>
      <c r="S27" s="52"/>
    </row>
    <row r="28" spans="1:19" ht="20.25">
      <c r="A28" s="53"/>
      <c r="B28" s="53"/>
      <c r="C28" s="54"/>
      <c r="D28" s="54"/>
      <c r="E28" s="54"/>
      <c r="F28" s="55"/>
      <c r="G28" s="55"/>
      <c r="I28" s="55"/>
      <c r="K28" s="54"/>
      <c r="L28" s="54"/>
      <c r="M28" s="54"/>
      <c r="N28" s="56"/>
      <c r="O28" s="54"/>
      <c r="P28" s="54"/>
      <c r="Q28" s="52"/>
      <c r="R28" s="52" t="e">
        <f t="shared" si="15"/>
        <v>#REF!</v>
      </c>
      <c r="S28" s="52"/>
    </row>
    <row r="29" spans="1:19" ht="20.25">
      <c r="A29" s="53"/>
      <c r="B29" s="53"/>
      <c r="C29" s="54"/>
      <c r="D29" s="54"/>
      <c r="E29" s="54"/>
      <c r="F29" s="55"/>
      <c r="G29" s="55"/>
      <c r="I29" s="55"/>
      <c r="K29" s="54"/>
      <c r="L29" s="54"/>
      <c r="M29" s="54"/>
      <c r="N29" s="56"/>
      <c r="O29" s="54"/>
      <c r="P29" s="54"/>
      <c r="Q29" s="52"/>
      <c r="R29" s="52" t="e">
        <f t="shared" si="15"/>
        <v>#REF!</v>
      </c>
      <c r="S29" s="52"/>
    </row>
    <row r="30" spans="1:19" ht="20.25">
      <c r="A30" s="53"/>
      <c r="B30" s="53"/>
      <c r="C30" s="54"/>
      <c r="D30" s="54"/>
      <c r="E30" s="54"/>
      <c r="F30" s="55"/>
      <c r="G30" s="55"/>
      <c r="I30" s="55"/>
      <c r="K30" s="54"/>
      <c r="L30" s="54"/>
      <c r="M30" s="54"/>
      <c r="N30" s="56"/>
      <c r="O30" s="54"/>
      <c r="P30" s="54"/>
      <c r="Q30" s="52"/>
      <c r="R30" s="52" t="e">
        <f t="shared" si="15"/>
        <v>#REF!</v>
      </c>
      <c r="S30" s="52"/>
    </row>
    <row r="31" spans="1:19" ht="20.25">
      <c r="A31" s="53"/>
      <c r="B31" s="53"/>
      <c r="C31" s="54"/>
      <c r="D31" s="54"/>
      <c r="E31" s="54"/>
      <c r="F31" s="55"/>
      <c r="G31" s="55"/>
      <c r="I31" s="55"/>
      <c r="K31" s="54"/>
      <c r="L31" s="54"/>
      <c r="M31" s="54"/>
      <c r="N31" s="56"/>
      <c r="O31" s="54"/>
      <c r="P31" s="54"/>
      <c r="Q31" s="52"/>
      <c r="R31" s="52" t="e">
        <f t="shared" si="15"/>
        <v>#REF!</v>
      </c>
      <c r="S31" s="52"/>
    </row>
    <row r="32" spans="1:19" ht="20.25">
      <c r="A32" s="53"/>
      <c r="B32" s="53"/>
      <c r="C32" s="54"/>
      <c r="D32" s="54"/>
      <c r="E32" s="54"/>
      <c r="F32" s="55"/>
      <c r="G32" s="55"/>
      <c r="I32" s="55"/>
      <c r="K32" s="54"/>
      <c r="L32" s="54"/>
      <c r="M32" s="54"/>
      <c r="N32" s="56"/>
      <c r="O32" s="54"/>
      <c r="P32" s="54"/>
      <c r="Q32" s="52"/>
      <c r="R32" s="52" t="e">
        <f t="shared" si="15"/>
        <v>#REF!</v>
      </c>
      <c r="S32" s="52"/>
    </row>
    <row r="33" spans="1:19" ht="20.25">
      <c r="A33" s="53"/>
      <c r="B33" s="53"/>
      <c r="C33" s="54"/>
      <c r="D33" s="54"/>
      <c r="E33" s="54"/>
      <c r="F33" s="55"/>
      <c r="G33" s="55"/>
      <c r="I33" s="55"/>
      <c r="K33" s="54"/>
      <c r="L33" s="54"/>
      <c r="M33" s="54"/>
      <c r="N33" s="56"/>
      <c r="O33" s="54"/>
      <c r="P33" s="54"/>
      <c r="Q33" s="52"/>
      <c r="R33" s="52" t="e">
        <f t="shared" si="15"/>
        <v>#REF!</v>
      </c>
      <c r="S33" s="52"/>
    </row>
    <row r="34" spans="1:19" ht="20.25">
      <c r="A34" s="53"/>
      <c r="B34" s="53"/>
      <c r="C34" s="54"/>
      <c r="D34" s="54"/>
      <c r="E34" s="54"/>
      <c r="F34" s="55"/>
      <c r="G34" s="55"/>
      <c r="I34" s="55"/>
      <c r="K34" s="54"/>
      <c r="L34" s="54"/>
      <c r="M34" s="54"/>
      <c r="N34" s="56"/>
      <c r="O34" s="54"/>
      <c r="P34" s="54"/>
      <c r="Q34" s="52"/>
      <c r="R34" s="52" t="e">
        <f t="shared" si="15"/>
        <v>#REF!</v>
      </c>
      <c r="S34" s="52"/>
    </row>
    <row r="35" spans="1:19" ht="20.25">
      <c r="A35" s="53"/>
      <c r="B35" s="53"/>
      <c r="C35" s="54"/>
      <c r="D35" s="54"/>
      <c r="E35" s="54"/>
      <c r="F35" s="55"/>
      <c r="G35" s="55"/>
      <c r="I35" s="55"/>
      <c r="K35" s="54"/>
      <c r="L35" s="54"/>
      <c r="M35" s="54"/>
      <c r="N35" s="56"/>
      <c r="O35" s="54"/>
      <c r="P35" s="54"/>
      <c r="Q35" s="52"/>
      <c r="R35" s="52" t="e">
        <f t="shared" si="15"/>
        <v>#REF!</v>
      </c>
      <c r="S35" s="52"/>
    </row>
    <row r="36" spans="1:18" ht="20.25">
      <c r="A36" s="58" t="s">
        <v>103</v>
      </c>
      <c r="P36" s="57" t="s">
        <v>104</v>
      </c>
      <c r="R36" s="52" t="e">
        <f t="shared" si="15"/>
        <v>#REF!</v>
      </c>
    </row>
    <row r="37" ht="20.25">
      <c r="R37" s="52" t="e">
        <f t="shared" si="15"/>
        <v>#REF!</v>
      </c>
    </row>
    <row r="38" ht="20.25">
      <c r="R38" s="52" t="e">
        <f t="shared" si="15"/>
        <v>#REF!</v>
      </c>
    </row>
    <row r="39" ht="20.25">
      <c r="R39" s="52" t="e">
        <f t="shared" si="15"/>
        <v>#REF!</v>
      </c>
    </row>
    <row r="40" ht="20.25">
      <c r="R40" s="52" t="e">
        <f t="shared" si="15"/>
        <v>#REF!</v>
      </c>
    </row>
    <row r="41" ht="20.25">
      <c r="R41" s="52" t="e">
        <f t="shared" si="15"/>
        <v>#REF!</v>
      </c>
    </row>
    <row r="42" ht="20.25">
      <c r="R42" s="52" t="e">
        <f t="shared" si="15"/>
        <v>#REF!</v>
      </c>
    </row>
  </sheetData>
  <sheetProtection password="FF42" sheet="1" formatColumns="0" formatRows="0" insertColumns="0" insertRows="0" insertHyperlinks="0" deleteColumns="0" deleteRows="0" selectLockedCells="1" sort="0" autoFilter="0" pivotTables="0" selectUnlockedCells="1"/>
  <mergeCells count="10">
    <mergeCell ref="A17:B17"/>
    <mergeCell ref="A18:K18"/>
    <mergeCell ref="A19:K19"/>
    <mergeCell ref="A1:P1"/>
    <mergeCell ref="A2:P2"/>
    <mergeCell ref="A3:A4"/>
    <mergeCell ref="B3:B4"/>
    <mergeCell ref="C3:F3"/>
    <mergeCell ref="G3:K3"/>
    <mergeCell ref="L3:P3"/>
  </mergeCells>
  <dataValidations count="4">
    <dataValidation type="custom" allowBlank="1" showInputMessage="1" showErrorMessage="1" sqref="A39:P65536 Q1:AL65536 AO1:IV65536 AM1:AN2 AM4:AN65536">
      <formula1>"NO"</formula1>
    </dataValidation>
    <dataValidation type="custom" allowBlank="1" showInputMessage="1" showErrorMessage="1" promptTitle="ABINASH MISHRA`S 7TH PAY SHHET" sqref="A26:P38">
      <formula1>"NO"</formula1>
    </dataValidation>
    <dataValidation type="custom" allowBlank="1" showInputMessage="1" showErrorMessage="1" promptTitle="ABINASH MISHRA`S 7TH PAY SHHET" prompt="ABINASH MISHRA`S 7TH PAY SHHET" sqref="B2:P25 A2:A23 A25">
      <formula1>"NO"</formula1>
    </dataValidation>
    <dataValidation allowBlank="1" showInputMessage="1" showErrorMessage="1" promptTitle="ABINASH MISHRA`S 7TH PAY SHHET" prompt="ABINASH MISHRA`S 7TH PAY SHHET" sqref="A1:P1 A24"/>
  </dataValidations>
  <printOptions/>
  <pageMargins left="0.5118110236220472" right="0.5118110236220472" top="0.5511811023622047" bottom="0.551181102362204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ABINASH MISHRA</dc:creator>
  <cp:keywords/>
  <dc:description/>
  <cp:lastModifiedBy>APPAN LOK E FILE</cp:lastModifiedBy>
  <cp:lastPrinted>2017-02-06T15:08:23Z</cp:lastPrinted>
  <dcterms:created xsi:type="dcterms:W3CDTF">2016-07-30T14:47:59Z</dcterms:created>
  <dcterms:modified xsi:type="dcterms:W3CDTF">2017-02-06T15:31:58Z</dcterms:modified>
  <cp:category/>
  <cp:version/>
  <cp:contentType/>
  <cp:contentStatus/>
</cp:coreProperties>
</file>